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660" windowHeight="3840"/>
  </bookViews>
  <sheets>
    <sheet name="КМ2004" sheetId="4" r:id="rId1"/>
    <sheet name="КМ5004" sheetId="5" r:id="rId2"/>
    <sheet name="КМ10003" sheetId="6" r:id="rId3"/>
  </sheets>
  <calcPr calcId="124519"/>
</workbook>
</file>

<file path=xl/calcChain.xml><?xml version="1.0" encoding="utf-8"?>
<calcChain xmlns="http://schemas.openxmlformats.org/spreadsheetml/2006/main">
  <c r="K53" i="6"/>
  <c r="J53"/>
  <c r="I53"/>
  <c r="H53"/>
  <c r="G53"/>
  <c r="F53"/>
  <c r="K14"/>
  <c r="J14"/>
  <c r="I14"/>
  <c r="H14"/>
  <c r="G14"/>
  <c r="F14"/>
  <c r="K14" i="5"/>
  <c r="J14"/>
  <c r="I14"/>
  <c r="H14"/>
  <c r="G14"/>
  <c r="F14"/>
  <c r="K51" i="6"/>
  <c r="J51"/>
  <c r="I51"/>
  <c r="H51"/>
  <c r="G51"/>
  <c r="F51"/>
  <c r="K42"/>
  <c r="J42"/>
  <c r="J50" s="1"/>
  <c r="I42"/>
  <c r="I50" s="1"/>
  <c r="H42"/>
  <c r="H50" s="1"/>
  <c r="G42"/>
  <c r="G50" s="1"/>
  <c r="F42"/>
  <c r="F50" s="1"/>
  <c r="H11"/>
  <c r="H22" s="1"/>
  <c r="G11"/>
  <c r="G22" s="1"/>
  <c r="F11"/>
  <c r="F22" s="1"/>
  <c r="K53" i="5"/>
  <c r="J53"/>
  <c r="I53"/>
  <c r="H53"/>
  <c r="G53"/>
  <c r="F53"/>
  <c r="K51"/>
  <c r="J51"/>
  <c r="I51"/>
  <c r="H51"/>
  <c r="G51"/>
  <c r="F51"/>
  <c r="K42"/>
  <c r="J42"/>
  <c r="J50" s="1"/>
  <c r="I42"/>
  <c r="I50" s="1"/>
  <c r="H42"/>
  <c r="H50" s="1"/>
  <c r="G42"/>
  <c r="G50" s="1"/>
  <c r="F42"/>
  <c r="H11"/>
  <c r="H22" s="1"/>
  <c r="G11"/>
  <c r="G22" s="1"/>
  <c r="F11"/>
  <c r="F22" s="1"/>
  <c r="I11" i="6" l="1"/>
  <c r="F12"/>
  <c r="F43"/>
  <c r="G43"/>
  <c r="H43"/>
  <c r="I43"/>
  <c r="J43"/>
  <c r="K43"/>
  <c r="F45"/>
  <c r="F46" s="1"/>
  <c r="G45"/>
  <c r="G46" s="1"/>
  <c r="H45"/>
  <c r="H46" s="1"/>
  <c r="F49"/>
  <c r="G49"/>
  <c r="H49"/>
  <c r="I49"/>
  <c r="J49"/>
  <c r="I11" i="5"/>
  <c r="F12"/>
  <c r="F43"/>
  <c r="G43"/>
  <c r="H43"/>
  <c r="I43"/>
  <c r="J43"/>
  <c r="K43"/>
  <c r="F45"/>
  <c r="F46" s="1"/>
  <c r="G45"/>
  <c r="G46" s="1"/>
  <c r="H45"/>
  <c r="H46" s="1"/>
  <c r="G49"/>
  <c r="H49"/>
  <c r="I49"/>
  <c r="J49"/>
  <c r="K41" i="6" l="1"/>
  <c r="K40"/>
  <c r="K39"/>
  <c r="K38"/>
  <c r="K37"/>
  <c r="K36"/>
  <c r="K35"/>
  <c r="K34"/>
  <c r="K33"/>
  <c r="K49" s="1"/>
  <c r="K50" s="1"/>
  <c r="J41"/>
  <c r="J40"/>
  <c r="J39"/>
  <c r="J38"/>
  <c r="J37"/>
  <c r="J36"/>
  <c r="J35"/>
  <c r="J34"/>
  <c r="J33"/>
  <c r="I41"/>
  <c r="I40"/>
  <c r="I39"/>
  <c r="I38"/>
  <c r="I37"/>
  <c r="I36"/>
  <c r="I35"/>
  <c r="I34"/>
  <c r="I33"/>
  <c r="H41"/>
  <c r="H40"/>
  <c r="H39"/>
  <c r="H38"/>
  <c r="H37"/>
  <c r="H36"/>
  <c r="H35"/>
  <c r="H34"/>
  <c r="H33"/>
  <c r="G41"/>
  <c r="G40"/>
  <c r="G39"/>
  <c r="G38"/>
  <c r="G37"/>
  <c r="G36"/>
  <c r="G35"/>
  <c r="G34"/>
  <c r="G33"/>
  <c r="F41"/>
  <c r="F40"/>
  <c r="F39"/>
  <c r="F38"/>
  <c r="F37"/>
  <c r="F36"/>
  <c r="F35"/>
  <c r="F34"/>
  <c r="F33"/>
  <c r="K12"/>
  <c r="J12"/>
  <c r="I12"/>
  <c r="I52" s="1"/>
  <c r="I54" s="1"/>
  <c r="H12"/>
  <c r="H52" s="1"/>
  <c r="H54" s="1"/>
  <c r="G12"/>
  <c r="G52" s="1"/>
  <c r="G54" s="1"/>
  <c r="I22"/>
  <c r="I45" s="1"/>
  <c r="I46" s="1"/>
  <c r="J11"/>
  <c r="F52"/>
  <c r="F54" s="1"/>
  <c r="K41" i="5"/>
  <c r="K40"/>
  <c r="K39"/>
  <c r="K38"/>
  <c r="K37"/>
  <c r="K36"/>
  <c r="K35"/>
  <c r="K34"/>
  <c r="K33"/>
  <c r="K49" s="1"/>
  <c r="K50" s="1"/>
  <c r="J41"/>
  <c r="J40"/>
  <c r="J39"/>
  <c r="J38"/>
  <c r="J37"/>
  <c r="J36"/>
  <c r="J35"/>
  <c r="J34"/>
  <c r="J33"/>
  <c r="I41"/>
  <c r="I40"/>
  <c r="I39"/>
  <c r="I38"/>
  <c r="I37"/>
  <c r="I36"/>
  <c r="I35"/>
  <c r="I34"/>
  <c r="I33"/>
  <c r="H41"/>
  <c r="H40"/>
  <c r="H39"/>
  <c r="H38"/>
  <c r="H37"/>
  <c r="H36"/>
  <c r="H35"/>
  <c r="H34"/>
  <c r="H33"/>
  <c r="G41"/>
  <c r="G40"/>
  <c r="G39"/>
  <c r="G38"/>
  <c r="G37"/>
  <c r="G36"/>
  <c r="G35"/>
  <c r="G34"/>
  <c r="G33"/>
  <c r="F41"/>
  <c r="F40"/>
  <c r="F39"/>
  <c r="F38"/>
  <c r="F37"/>
  <c r="F36"/>
  <c r="F35"/>
  <c r="F34"/>
  <c r="F33"/>
  <c r="F49" s="1"/>
  <c r="F50" s="1"/>
  <c r="K12"/>
  <c r="J12"/>
  <c r="I12"/>
  <c r="I52" s="1"/>
  <c r="I54" s="1"/>
  <c r="H12"/>
  <c r="H52" s="1"/>
  <c r="H54" s="1"/>
  <c r="G12"/>
  <c r="G52" s="1"/>
  <c r="G54" s="1"/>
  <c r="I22"/>
  <c r="I45" s="1"/>
  <c r="I46" s="1"/>
  <c r="J11"/>
  <c r="F52"/>
  <c r="F54" s="1"/>
  <c r="J22" i="6" l="1"/>
  <c r="J45" s="1"/>
  <c r="J46" s="1"/>
  <c r="K11"/>
  <c r="K22" s="1"/>
  <c r="K45" s="1"/>
  <c r="K46" s="1"/>
  <c r="J52"/>
  <c r="J54" s="1"/>
  <c r="K52"/>
  <c r="K54" s="1"/>
  <c r="J22" i="5"/>
  <c r="J45" s="1"/>
  <c r="J46" s="1"/>
  <c r="K11"/>
  <c r="K22" s="1"/>
  <c r="K45" s="1"/>
  <c r="K46" s="1"/>
  <c r="J52"/>
  <c r="J54" s="1"/>
  <c r="K52"/>
  <c r="K54" s="1"/>
  <c r="K53" i="4" l="1"/>
  <c r="J53"/>
  <c r="J14"/>
  <c r="I14"/>
  <c r="H14"/>
  <c r="G14"/>
  <c r="F14"/>
  <c r="I53" l="1"/>
  <c r="H53"/>
  <c r="G53"/>
  <c r="F53"/>
  <c r="K14"/>
  <c r="K51"/>
  <c r="J51"/>
  <c r="I51"/>
  <c r="H51"/>
  <c r="G51"/>
  <c r="F51"/>
  <c r="F42"/>
  <c r="G42"/>
  <c r="K42"/>
  <c r="J42"/>
  <c r="I42"/>
  <c r="H42"/>
  <c r="H11"/>
  <c r="H22" s="1"/>
  <c r="G43" l="1"/>
  <c r="F43"/>
  <c r="G11"/>
  <c r="G22" s="1"/>
  <c r="F41"/>
  <c r="F40"/>
  <c r="F39"/>
  <c r="F38"/>
  <c r="F37"/>
  <c r="F36"/>
  <c r="F35"/>
  <c r="F34"/>
  <c r="F33"/>
  <c r="G41"/>
  <c r="G40"/>
  <c r="G39"/>
  <c r="G38"/>
  <c r="G37"/>
  <c r="G36"/>
  <c r="G35"/>
  <c r="G34"/>
  <c r="G33"/>
  <c r="I11"/>
  <c r="I22" s="1"/>
  <c r="H43"/>
  <c r="I43"/>
  <c r="J43"/>
  <c r="K43"/>
  <c r="H45"/>
  <c r="H46" s="1"/>
  <c r="G49" l="1"/>
  <c r="G50" s="1"/>
  <c r="F49"/>
  <c r="F50" s="1"/>
  <c r="F11"/>
  <c r="G45"/>
  <c r="G46" s="1"/>
  <c r="K41"/>
  <c r="K40"/>
  <c r="K39"/>
  <c r="K38"/>
  <c r="K37"/>
  <c r="K36"/>
  <c r="K35"/>
  <c r="K34"/>
  <c r="K33"/>
  <c r="J41"/>
  <c r="J40"/>
  <c r="J39"/>
  <c r="J38"/>
  <c r="J37"/>
  <c r="J36"/>
  <c r="J35"/>
  <c r="J34"/>
  <c r="J33"/>
  <c r="I41"/>
  <c r="I40"/>
  <c r="I39"/>
  <c r="I38"/>
  <c r="I37"/>
  <c r="I36"/>
  <c r="I35"/>
  <c r="I34"/>
  <c r="I33"/>
  <c r="H41"/>
  <c r="H40"/>
  <c r="H39"/>
  <c r="H38"/>
  <c r="H37"/>
  <c r="H36"/>
  <c r="H35"/>
  <c r="H34"/>
  <c r="H33"/>
  <c r="I45"/>
  <c r="I46" s="1"/>
  <c r="J11"/>
  <c r="J22" s="1"/>
  <c r="K49" l="1"/>
  <c r="K50" s="1"/>
  <c r="J49"/>
  <c r="J50" s="1"/>
  <c r="I49"/>
  <c r="I50" s="1"/>
  <c r="H49"/>
  <c r="H50" s="1"/>
  <c r="F12"/>
  <c r="F52" s="1"/>
  <c r="F22"/>
  <c r="K12"/>
  <c r="J12"/>
  <c r="J52" s="1"/>
  <c r="I12"/>
  <c r="H12"/>
  <c r="H52" s="1"/>
  <c r="G12"/>
  <c r="F54"/>
  <c r="F45"/>
  <c r="F46" s="1"/>
  <c r="J45"/>
  <c r="J46" s="1"/>
  <c r="K11"/>
  <c r="K22" s="1"/>
  <c r="J54" l="1"/>
  <c r="H54"/>
  <c r="K52"/>
  <c r="G52"/>
  <c r="G54" s="1"/>
  <c r="I52"/>
  <c r="I54" s="1"/>
  <c r="K45"/>
  <c r="K46" s="1"/>
  <c r="K54"/>
</calcChain>
</file>

<file path=xl/sharedStrings.xml><?xml version="1.0" encoding="utf-8"?>
<sst xmlns="http://schemas.openxmlformats.org/spreadsheetml/2006/main" count="441" uniqueCount="76">
  <si>
    <t>Проверяемая гиря</t>
  </si>
  <si>
    <t>Условия окружающей среды</t>
  </si>
  <si>
    <t>введите</t>
  </si>
  <si>
    <t>давление</t>
  </si>
  <si>
    <t>hPa</t>
  </si>
  <si>
    <t xml:space="preserve">температура                                                                         </t>
  </si>
  <si>
    <t xml:space="preserve"> °С</t>
  </si>
  <si>
    <t xml:space="preserve">влажность                                                                               </t>
  </si>
  <si>
    <t>%</t>
  </si>
  <si>
    <t>плотность воздуха во время измерений</t>
  </si>
  <si>
    <t>Сплав/материал</t>
  </si>
  <si>
    <t>Платина</t>
  </si>
  <si>
    <t>Эталонная гиря</t>
  </si>
  <si>
    <t xml:space="preserve">условная масса                                                  </t>
  </si>
  <si>
    <t>мг</t>
  </si>
  <si>
    <t>Нейзильбер</t>
  </si>
  <si>
    <t>поправка</t>
  </si>
  <si>
    <t>Латунь</t>
  </si>
  <si>
    <t>расширенная неопределенность</t>
  </si>
  <si>
    <t>Нержавеющая сталь</t>
  </si>
  <si>
    <t>плотность проверяемой гири</t>
  </si>
  <si>
    <t>Углеродистая сталь</t>
  </si>
  <si>
    <t xml:space="preserve">поправка на выталкивающую силу воздуха                      </t>
  </si>
  <si>
    <t>Железо</t>
  </si>
  <si>
    <t>Чугун (белый)</t>
  </si>
  <si>
    <t>Циклы АВА или АВВА</t>
  </si>
  <si>
    <t>1 цикл</t>
  </si>
  <si>
    <t>из протокола</t>
  </si>
  <si>
    <t>Xi (Xj)</t>
  </si>
  <si>
    <t>Чугун (серый)</t>
  </si>
  <si>
    <t>2 цикл</t>
  </si>
  <si>
    <t>Алюминий</t>
  </si>
  <si>
    <t>3 цикл</t>
  </si>
  <si>
    <t>4 цикл</t>
  </si>
  <si>
    <t>5 цикл</t>
  </si>
  <si>
    <t>Среднее значение</t>
  </si>
  <si>
    <t>УСЛОВНАЯ МАССА ГИРИ</t>
  </si>
  <si>
    <t>ПОГРЕШНОСТЬ ГИРИ</t>
  </si>
  <si>
    <t xml:space="preserve">СКО компаратора </t>
  </si>
  <si>
    <t>СКО измерений</t>
  </si>
  <si>
    <t>РАСШИРЕННАЯ НЕОПРЕДЕЛЕННОСТЬ</t>
  </si>
  <si>
    <t>6 цикл</t>
  </si>
  <si>
    <t>7 цикл</t>
  </si>
  <si>
    <t>8 цикл</t>
  </si>
  <si>
    <t>9 цикл</t>
  </si>
  <si>
    <t>(Xi -Xср)^2</t>
  </si>
  <si>
    <t>Количество циклов</t>
  </si>
  <si>
    <t>КМ2004</t>
  </si>
  <si>
    <t>нестабильность</t>
  </si>
  <si>
    <t>плотность эталонной гири</t>
  </si>
  <si>
    <t>неопределенность плотности эталонной гири</t>
  </si>
  <si>
    <t>неопределенность плотности проверяемой гири</t>
  </si>
  <si>
    <t xml:space="preserve">неопределунность определения плотности воздуха </t>
  </si>
  <si>
    <t>кг/м3</t>
  </si>
  <si>
    <t>Предполагаемая плотность и неопределенность (к=1; +-)</t>
  </si>
  <si>
    <t>Расчёт поправки на выталкивающую силу и расширенной неопределённости проверяемой гири</t>
  </si>
  <si>
    <t>неопределенность определения давления</t>
  </si>
  <si>
    <t>неопределенность определения температуры</t>
  </si>
  <si>
    <t>неопределенность определения влажности</t>
  </si>
  <si>
    <t>50 г</t>
  </si>
  <si>
    <t>100 г</t>
  </si>
  <si>
    <t>200 г</t>
  </si>
  <si>
    <t>500 г</t>
  </si>
  <si>
    <t>1 кг</t>
  </si>
  <si>
    <t>2 кг</t>
  </si>
  <si>
    <t>из паспортов на приборы</t>
  </si>
  <si>
    <t>КМ10003</t>
  </si>
  <si>
    <t>неопределённость результатов взвешивания</t>
  </si>
  <si>
    <t xml:space="preserve">неопределенность эталонной гири </t>
  </si>
  <si>
    <t>неопределённость поправки на выталкивающую силу воздуха</t>
  </si>
  <si>
    <t>неопределённость измерений на компараторе</t>
  </si>
  <si>
    <r>
      <t>кг/м</t>
    </r>
    <r>
      <rPr>
        <b/>
        <vertAlign val="superscript"/>
        <sz val="12"/>
        <color indexed="8"/>
        <rFont val="Arial"/>
        <family val="2"/>
        <charset val="204"/>
      </rPr>
      <t>3</t>
    </r>
  </si>
  <si>
    <t>Внимание! Необходимо ввести все требуемые значения, иначе расчет будет некорректным!</t>
  </si>
  <si>
    <t>КМ5004</t>
  </si>
  <si>
    <t>5 кг</t>
  </si>
  <si>
    <t>10 кг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</si>
</sst>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,##0.000"/>
  </numFmts>
  <fonts count="14">
    <font>
      <sz val="11"/>
      <color theme="1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theme="0" tint="-0.249977111117893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3"/>
      <name val="Arial"/>
      <family val="2"/>
      <charset val="204"/>
    </font>
    <font>
      <b/>
      <vertAlign val="superscript"/>
      <sz val="12"/>
      <color indexed="8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4"/>
      <color indexed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88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1" fillId="3" borderId="59" xfId="0" applyFont="1" applyFill="1" applyBorder="1" applyAlignment="1" applyProtection="1">
      <alignment horizontal="left" vertical="center" wrapText="1"/>
      <protection hidden="1"/>
    </xf>
    <xf numFmtId="0" fontId="1" fillId="3" borderId="65" xfId="0" applyFont="1" applyFill="1" applyBorder="1" applyAlignment="1" applyProtection="1">
      <alignment horizontal="center" vertical="center" wrapText="1"/>
      <protection hidden="1"/>
    </xf>
    <xf numFmtId="4" fontId="4" fillId="0" borderId="62" xfId="0" applyNumberFormat="1" applyFont="1" applyBorder="1" applyAlignment="1" applyProtection="1">
      <alignment horizontal="center" vertical="center" wrapText="1"/>
      <protection locked="0"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3" borderId="60" xfId="0" applyFont="1" applyFill="1" applyBorder="1" applyAlignment="1" applyProtection="1">
      <alignment horizontal="left" vertical="center" wrapText="1"/>
      <protection hidden="1"/>
    </xf>
    <xf numFmtId="0" fontId="1" fillId="3" borderId="66" xfId="0" applyFont="1" applyFill="1" applyBorder="1" applyAlignment="1" applyProtection="1">
      <alignment horizontal="center" vertical="center" wrapText="1"/>
      <protection hidden="1"/>
    </xf>
    <xf numFmtId="4" fontId="4" fillId="0" borderId="63" xfId="0" applyNumberFormat="1" applyFont="1" applyBorder="1" applyAlignment="1" applyProtection="1">
      <alignment horizontal="center" vertical="center" wrapText="1"/>
      <protection locked="0" hidden="1"/>
    </xf>
    <xf numFmtId="0" fontId="1" fillId="3" borderId="61" xfId="0" applyFont="1" applyFill="1" applyBorder="1" applyAlignment="1" applyProtection="1">
      <alignment horizontal="left" vertical="center" wrapText="1"/>
      <protection hidden="1"/>
    </xf>
    <xf numFmtId="0" fontId="2" fillId="3" borderId="67" xfId="0" applyFont="1" applyFill="1" applyBorder="1" applyAlignment="1" applyProtection="1">
      <alignment horizontal="center" vertical="center"/>
      <protection hidden="1"/>
    </xf>
    <xf numFmtId="4" fontId="4" fillId="0" borderId="64" xfId="0" applyNumberFormat="1" applyFont="1" applyBorder="1" applyAlignment="1" applyProtection="1">
      <alignment horizontal="center"/>
      <protection locked="0"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2" fillId="3" borderId="24" xfId="0" applyFont="1" applyFill="1" applyBorder="1" applyProtection="1">
      <protection hidden="1"/>
    </xf>
    <xf numFmtId="0" fontId="2" fillId="3" borderId="6" xfId="0" applyFont="1" applyFill="1" applyBorder="1" applyAlignment="1" applyProtection="1">
      <alignment horizontal="center"/>
      <protection hidden="1"/>
    </xf>
    <xf numFmtId="0" fontId="2" fillId="3" borderId="26" xfId="0" applyFont="1" applyFill="1" applyBorder="1" applyAlignment="1" applyProtection="1">
      <alignment horizontal="center"/>
      <protection hidden="1"/>
    </xf>
    <xf numFmtId="0" fontId="7" fillId="3" borderId="43" xfId="0" applyFont="1" applyFill="1" applyBorder="1" applyAlignment="1" applyProtection="1">
      <alignment horizontal="center"/>
      <protection hidden="1"/>
    </xf>
    <xf numFmtId="0" fontId="1" fillId="3" borderId="77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3" fillId="7" borderId="2" xfId="0" applyFont="1" applyFill="1" applyBorder="1" applyProtection="1">
      <protection hidden="1"/>
    </xf>
    <xf numFmtId="0" fontId="2" fillId="7" borderId="37" xfId="0" applyFont="1" applyFill="1" applyBorder="1" applyAlignment="1" applyProtection="1">
      <alignment horizontal="center"/>
      <protection hidden="1"/>
    </xf>
    <xf numFmtId="0" fontId="3" fillId="7" borderId="37" xfId="0" applyFont="1" applyFill="1" applyBorder="1" applyAlignment="1" applyProtection="1">
      <alignment horizontal="center"/>
      <protection hidden="1"/>
    </xf>
    <xf numFmtId="0" fontId="3" fillId="7" borderId="37" xfId="0" applyFont="1" applyFill="1" applyBorder="1" applyProtection="1">
      <protection hidden="1"/>
    </xf>
    <xf numFmtId="0" fontId="3" fillId="7" borderId="3" xfId="0" applyFont="1" applyFill="1" applyBorder="1" applyProtection="1"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2" fillId="3" borderId="75" xfId="0" applyFont="1" applyFill="1" applyBorder="1" applyProtection="1">
      <protection hidden="1"/>
    </xf>
    <xf numFmtId="0" fontId="2" fillId="3" borderId="35" xfId="0" applyFont="1" applyFill="1" applyBorder="1" applyAlignment="1" applyProtection="1">
      <alignment horizontal="center"/>
      <protection hidden="1"/>
    </xf>
    <xf numFmtId="4" fontId="4" fillId="2" borderId="22" xfId="0" applyNumberFormat="1" applyFont="1" applyFill="1" applyBorder="1" applyProtection="1">
      <protection locked="0" hidden="1"/>
    </xf>
    <xf numFmtId="0" fontId="3" fillId="2" borderId="0" xfId="0" applyFont="1" applyFill="1" applyBorder="1" applyProtection="1">
      <protection hidden="1"/>
    </xf>
    <xf numFmtId="0" fontId="4" fillId="3" borderId="7" xfId="0" applyFont="1" applyFill="1" applyBorder="1" applyAlignment="1" applyProtection="1">
      <alignment horizontal="center" vertical="center" wrapText="1"/>
      <protection hidden="1"/>
    </xf>
    <xf numFmtId="0" fontId="2" fillId="3" borderId="48" xfId="0" applyFont="1" applyFill="1" applyBorder="1" applyProtection="1">
      <protection hidden="1"/>
    </xf>
    <xf numFmtId="0" fontId="2" fillId="3" borderId="31" xfId="0" applyFont="1" applyFill="1" applyBorder="1" applyAlignment="1" applyProtection="1">
      <alignment horizontal="center"/>
      <protection hidden="1"/>
    </xf>
    <xf numFmtId="4" fontId="4" fillId="2" borderId="8" xfId="0" applyNumberFormat="1" applyFont="1" applyFill="1" applyBorder="1" applyProtection="1">
      <protection locked="0" hidden="1"/>
    </xf>
    <xf numFmtId="0" fontId="2" fillId="3" borderId="49" xfId="0" applyFont="1" applyFill="1" applyBorder="1" applyProtection="1">
      <protection hidden="1"/>
    </xf>
    <xf numFmtId="0" fontId="2" fillId="3" borderId="47" xfId="0" applyFont="1" applyFill="1" applyBorder="1" applyAlignment="1" applyProtection="1">
      <alignment horizontal="center"/>
      <protection hidden="1"/>
    </xf>
    <xf numFmtId="4" fontId="4" fillId="2" borderId="9" xfId="0" applyNumberFormat="1" applyFont="1" applyFill="1" applyBorder="1" applyProtection="1">
      <protection locked="0" hidden="1"/>
    </xf>
    <xf numFmtId="0" fontId="4" fillId="2" borderId="0" xfId="0" applyFont="1" applyFill="1" applyBorder="1" applyProtection="1">
      <protection hidden="1"/>
    </xf>
    <xf numFmtId="0" fontId="3" fillId="3" borderId="10" xfId="0" applyFont="1" applyFill="1" applyBorder="1" applyAlignment="1" applyProtection="1">
      <alignment horizontal="center"/>
      <protection hidden="1"/>
    </xf>
    <xf numFmtId="164" fontId="2" fillId="3" borderId="50" xfId="0" applyNumberFormat="1" applyFont="1" applyFill="1" applyBorder="1" applyAlignment="1" applyProtection="1">
      <alignment wrapText="1"/>
      <protection hidden="1"/>
    </xf>
    <xf numFmtId="0" fontId="2" fillId="3" borderId="45" xfId="0" applyFont="1" applyFill="1" applyBorder="1" applyAlignment="1" applyProtection="1">
      <alignment horizontal="center"/>
      <protection hidden="1"/>
    </xf>
    <xf numFmtId="166" fontId="2" fillId="3" borderId="0" xfId="0" applyNumberFormat="1" applyFont="1" applyFill="1" applyBorder="1" applyAlignment="1" applyProtection="1">
      <alignment horizontal="center"/>
      <protection hidden="1"/>
    </xf>
    <xf numFmtId="166" fontId="2" fillId="3" borderId="26" xfId="0" applyNumberFormat="1" applyFont="1" applyFill="1" applyBorder="1" applyAlignment="1" applyProtection="1">
      <alignment horizontal="center"/>
      <protection hidden="1"/>
    </xf>
    <xf numFmtId="166" fontId="2" fillId="4" borderId="26" xfId="0" applyNumberFormat="1" applyFont="1" applyFill="1" applyBorder="1" applyProtection="1">
      <protection hidden="1"/>
    </xf>
    <xf numFmtId="166" fontId="2" fillId="3" borderId="45" xfId="0" applyNumberFormat="1" applyFont="1" applyFill="1" applyBorder="1" applyProtection="1">
      <protection hidden="1"/>
    </xf>
    <xf numFmtId="166" fontId="2" fillId="3" borderId="46" xfId="0" applyNumberFormat="1" applyFont="1" applyFill="1" applyBorder="1" applyProtection="1">
      <protection hidden="1"/>
    </xf>
    <xf numFmtId="165" fontId="2" fillId="2" borderId="0" xfId="0" applyNumberFormat="1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164" fontId="2" fillId="3" borderId="26" xfId="0" applyNumberFormat="1" applyFont="1" applyFill="1" applyBorder="1" applyAlignment="1" applyProtection="1">
      <alignment wrapText="1"/>
      <protection hidden="1"/>
    </xf>
    <xf numFmtId="166" fontId="2" fillId="3" borderId="78" xfId="0" applyNumberFormat="1" applyFont="1" applyFill="1" applyBorder="1" applyAlignment="1" applyProtection="1">
      <alignment horizontal="center"/>
      <protection hidden="1"/>
    </xf>
    <xf numFmtId="0" fontId="2" fillId="3" borderId="12" xfId="0" applyFont="1" applyFill="1" applyBorder="1" applyProtection="1">
      <protection hidden="1"/>
    </xf>
    <xf numFmtId="0" fontId="2" fillId="3" borderId="51" xfId="0" applyFont="1" applyFill="1" applyBorder="1" applyAlignment="1" applyProtection="1">
      <alignment horizontal="center"/>
      <protection hidden="1"/>
    </xf>
    <xf numFmtId="0" fontId="2" fillId="3" borderId="69" xfId="0" applyFont="1" applyFill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2" fillId="3" borderId="13" xfId="0" applyFont="1" applyFill="1" applyBorder="1" applyProtection="1">
      <protection hidden="1"/>
    </xf>
    <xf numFmtId="4" fontId="2" fillId="3" borderId="42" xfId="0" applyNumberFormat="1" applyFont="1" applyFill="1" applyBorder="1" applyAlignment="1" applyProtection="1">
      <alignment horizontal="center"/>
      <protection hidden="1"/>
    </xf>
    <xf numFmtId="4" fontId="2" fillId="3" borderId="68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wrapText="1"/>
      <protection hidden="1"/>
    </xf>
    <xf numFmtId="0" fontId="2" fillId="3" borderId="26" xfId="0" applyFont="1" applyFill="1" applyBorder="1" applyAlignment="1" applyProtection="1">
      <alignment horizontal="center" wrapText="1"/>
      <protection hidden="1"/>
    </xf>
    <xf numFmtId="0" fontId="2" fillId="3" borderId="35" xfId="0" applyFont="1" applyFill="1" applyBorder="1" applyProtection="1">
      <protection hidden="1"/>
    </xf>
    <xf numFmtId="0" fontId="2" fillId="3" borderId="75" xfId="0" applyFont="1" applyFill="1" applyBorder="1" applyAlignment="1" applyProtection="1">
      <alignment horizontal="center"/>
      <protection hidden="1"/>
    </xf>
    <xf numFmtId="4" fontId="2" fillId="3" borderId="34" xfId="0" applyNumberFormat="1" applyFont="1" applyFill="1" applyBorder="1" applyProtection="1">
      <protection hidden="1"/>
    </xf>
    <xf numFmtId="4" fontId="2" fillId="3" borderId="22" xfId="0" applyNumberFormat="1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3" borderId="14" xfId="0" applyFont="1" applyFill="1" applyBorder="1" applyProtection="1">
      <protection hidden="1"/>
    </xf>
    <xf numFmtId="4" fontId="2" fillId="3" borderId="44" xfId="0" applyNumberFormat="1" applyFont="1" applyFill="1" applyBorder="1" applyAlignment="1" applyProtection="1">
      <alignment horizontal="center"/>
      <protection hidden="1"/>
    </xf>
    <xf numFmtId="4" fontId="2" fillId="3" borderId="15" xfId="0" applyNumberFormat="1" applyFont="1" applyFill="1" applyBorder="1" applyAlignment="1" applyProtection="1">
      <alignment horizontal="center"/>
      <protection hidden="1"/>
    </xf>
    <xf numFmtId="0" fontId="4" fillId="3" borderId="27" xfId="0" applyFont="1" applyFill="1" applyBorder="1" applyAlignment="1" applyProtection="1">
      <alignment horizontal="center" vertical="center" wrapText="1"/>
      <protection hidden="1"/>
    </xf>
    <xf numFmtId="0" fontId="2" fillId="3" borderId="47" xfId="0" applyFont="1" applyFill="1" applyBorder="1" applyProtection="1">
      <protection hidden="1"/>
    </xf>
    <xf numFmtId="0" fontId="2" fillId="3" borderId="49" xfId="0" applyFont="1" applyFill="1" applyBorder="1" applyAlignment="1" applyProtection="1">
      <alignment horizontal="center"/>
      <protection hidden="1"/>
    </xf>
    <xf numFmtId="4" fontId="4" fillId="0" borderId="70" xfId="0" applyNumberFormat="1" applyFont="1" applyFill="1" applyBorder="1" applyProtection="1">
      <protection locked="0" hidden="1"/>
    </xf>
    <xf numFmtId="4" fontId="4" fillId="0" borderId="9" xfId="0" applyNumberFormat="1" applyFont="1" applyFill="1" applyBorder="1" applyProtection="1">
      <protection locked="0" hidden="1"/>
    </xf>
    <xf numFmtId="0" fontId="2" fillId="3" borderId="32" xfId="0" applyFont="1" applyFill="1" applyBorder="1" applyProtection="1">
      <protection hidden="1"/>
    </xf>
    <xf numFmtId="0" fontId="2" fillId="3" borderId="38" xfId="0" applyFont="1" applyFill="1" applyBorder="1" applyAlignment="1" applyProtection="1">
      <alignment horizontal="center"/>
      <protection hidden="1"/>
    </xf>
    <xf numFmtId="4" fontId="4" fillId="0" borderId="4" xfId="0" applyNumberFormat="1" applyFont="1" applyFill="1" applyBorder="1" applyProtection="1">
      <protection locked="0" hidden="1"/>
    </xf>
    <xf numFmtId="4" fontId="4" fillId="0" borderId="5" xfId="0" applyNumberFormat="1" applyFont="1" applyFill="1" applyBorder="1" applyProtection="1">
      <protection locked="0" hidden="1"/>
    </xf>
    <xf numFmtId="0" fontId="3" fillId="3" borderId="27" xfId="0" applyFont="1" applyFill="1" applyBorder="1" applyAlignment="1" applyProtection="1">
      <alignment horizontal="center" wrapText="1"/>
      <protection hidden="1"/>
    </xf>
    <xf numFmtId="0" fontId="2" fillId="3" borderId="32" xfId="0" applyFont="1" applyFill="1" applyBorder="1" applyAlignment="1" applyProtection="1">
      <alignment vertical="center"/>
      <protection hidden="1"/>
    </xf>
    <xf numFmtId="0" fontId="2" fillId="3" borderId="71" xfId="0" applyFont="1" applyFill="1" applyBorder="1" applyAlignment="1" applyProtection="1">
      <alignment horizontal="center"/>
      <protection hidden="1"/>
    </xf>
    <xf numFmtId="0" fontId="2" fillId="3" borderId="32" xfId="0" applyFont="1" applyFill="1" applyBorder="1" applyAlignment="1" applyProtection="1">
      <alignment vertical="center" wrapText="1"/>
      <protection hidden="1"/>
    </xf>
    <xf numFmtId="0" fontId="4" fillId="3" borderId="26" xfId="0" applyFont="1" applyFill="1" applyBorder="1" applyAlignment="1" applyProtection="1">
      <alignment horizontal="center" vertical="center" wrapText="1"/>
      <protection hidden="1"/>
    </xf>
    <xf numFmtId="0" fontId="2" fillId="3" borderId="28" xfId="0" applyFont="1" applyFill="1" applyBorder="1" applyAlignment="1" applyProtection="1">
      <alignment horizontal="center" wrapText="1"/>
      <protection hidden="1"/>
    </xf>
    <xf numFmtId="0" fontId="4" fillId="3" borderId="28" xfId="0" applyFont="1" applyFill="1" applyBorder="1" applyAlignment="1" applyProtection="1">
      <alignment horizontal="center" vertical="center" wrapText="1"/>
      <protection hidden="1"/>
    </xf>
    <xf numFmtId="0" fontId="2" fillId="3" borderId="17" xfId="0" applyFont="1" applyFill="1" applyBorder="1" applyProtection="1">
      <protection hidden="1"/>
    </xf>
    <xf numFmtId="4" fontId="2" fillId="3" borderId="52" xfId="0" applyNumberFormat="1" applyFont="1" applyFill="1" applyBorder="1" applyAlignment="1" applyProtection="1">
      <alignment horizontal="center"/>
      <protection hidden="1"/>
    </xf>
    <xf numFmtId="4" fontId="2" fillId="3" borderId="18" xfId="0" applyNumberFormat="1" applyFont="1" applyFill="1" applyBorder="1" applyAlignment="1" applyProtection="1">
      <alignment horizontal="center"/>
      <protection hidden="1"/>
    </xf>
    <xf numFmtId="0" fontId="2" fillId="3" borderId="79" xfId="0" applyFont="1" applyFill="1" applyBorder="1" applyAlignment="1" applyProtection="1">
      <alignment wrapText="1"/>
      <protection hidden="1"/>
    </xf>
    <xf numFmtId="0" fontId="2" fillId="3" borderId="50" xfId="0" applyFont="1" applyFill="1" applyBorder="1" applyAlignment="1" applyProtection="1">
      <alignment horizontal="center"/>
      <protection hidden="1"/>
    </xf>
    <xf numFmtId="4" fontId="2" fillId="4" borderId="45" xfId="0" applyNumberFormat="1" applyFont="1" applyFill="1" applyBorder="1" applyProtection="1">
      <protection hidden="1"/>
    </xf>
    <xf numFmtId="2" fontId="2" fillId="5" borderId="0" xfId="0" applyNumberFormat="1" applyFont="1" applyFill="1" applyBorder="1" applyProtection="1">
      <protection hidden="1"/>
    </xf>
    <xf numFmtId="0" fontId="3" fillId="3" borderId="24" xfId="0" applyFont="1" applyFill="1" applyBorder="1" applyAlignment="1" applyProtection="1">
      <alignment horizontal="center"/>
      <protection hidden="1"/>
    </xf>
    <xf numFmtId="2" fontId="4" fillId="2" borderId="0" xfId="0" applyNumberFormat="1" applyFont="1" applyFill="1" applyBorder="1" applyProtection="1">
      <protection hidden="1"/>
    </xf>
    <xf numFmtId="0" fontId="3" fillId="3" borderId="23" xfId="0" applyFont="1" applyFill="1" applyBorder="1" applyAlignment="1" applyProtection="1">
      <alignment horizontal="center"/>
      <protection hidden="1"/>
    </xf>
    <xf numFmtId="0" fontId="2" fillId="3" borderId="31" xfId="0" applyFont="1" applyFill="1" applyBorder="1" applyProtection="1">
      <protection hidden="1"/>
    </xf>
    <xf numFmtId="0" fontId="2" fillId="3" borderId="48" xfId="0" applyFont="1" applyFill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2" fillId="3" borderId="72" xfId="0" applyFont="1" applyFill="1" applyBorder="1" applyProtection="1">
      <protection hidden="1"/>
    </xf>
    <xf numFmtId="0" fontId="2" fillId="3" borderId="74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3" fillId="3" borderId="25" xfId="0" applyFont="1" applyFill="1" applyBorder="1" applyAlignment="1" applyProtection="1">
      <alignment horizontal="center"/>
      <protection hidden="1"/>
    </xf>
    <xf numFmtId="0" fontId="2" fillId="3" borderId="36" xfId="0" applyFont="1" applyFill="1" applyBorder="1" applyProtection="1">
      <protection hidden="1"/>
    </xf>
    <xf numFmtId="0" fontId="2" fillId="3" borderId="0" xfId="0" applyFont="1" applyFill="1" applyBorder="1" applyAlignment="1" applyProtection="1">
      <alignment vertical="center" wrapText="1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center" vertical="center" wrapText="1"/>
      <protection hidden="1"/>
    </xf>
    <xf numFmtId="0" fontId="2" fillId="3" borderId="76" xfId="0" applyFont="1" applyFill="1" applyBorder="1" applyAlignment="1" applyProtection="1">
      <alignment horizontal="center"/>
      <protection hidden="1"/>
    </xf>
    <xf numFmtId="4" fontId="6" fillId="2" borderId="3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6" fillId="2" borderId="5" xfId="0" applyNumberFormat="1" applyFont="1" applyFill="1" applyBorder="1" applyProtection="1">
      <protection hidden="1"/>
    </xf>
    <xf numFmtId="0" fontId="2" fillId="3" borderId="23" xfId="0" applyFont="1" applyFill="1" applyBorder="1" applyProtection="1">
      <protection hidden="1"/>
    </xf>
    <xf numFmtId="4" fontId="6" fillId="2" borderId="73" xfId="0" applyNumberFormat="1" applyFont="1" applyFill="1" applyBorder="1" applyProtection="1">
      <protection hidden="1"/>
    </xf>
    <xf numFmtId="0" fontId="2" fillId="3" borderId="25" xfId="0" applyFont="1" applyFill="1" applyBorder="1" applyProtection="1">
      <protection hidden="1"/>
    </xf>
    <xf numFmtId="0" fontId="2" fillId="3" borderId="54" xfId="0" applyFont="1" applyFill="1" applyBorder="1" applyAlignment="1" applyProtection="1">
      <alignment horizontal="center"/>
      <protection hidden="1"/>
    </xf>
    <xf numFmtId="4" fontId="6" fillId="2" borderId="10" xfId="0" applyNumberFormat="1" applyFont="1" applyFill="1" applyBorder="1" applyProtection="1"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3" borderId="2" xfId="0" applyFont="1" applyFill="1" applyBorder="1" applyAlignment="1" applyProtection="1">
      <alignment wrapText="1"/>
      <protection hidden="1"/>
    </xf>
    <xf numFmtId="0" fontId="2" fillId="3" borderId="16" xfId="0" applyFont="1" applyFill="1" applyBorder="1" applyAlignment="1" applyProtection="1">
      <alignment horizontal="center"/>
      <protection hidden="1"/>
    </xf>
    <xf numFmtId="4" fontId="7" fillId="3" borderId="3" xfId="0" applyNumberFormat="1" applyFont="1" applyFill="1" applyBorder="1" applyProtection="1">
      <protection hidden="1"/>
    </xf>
    <xf numFmtId="4" fontId="7" fillId="3" borderId="1" xfId="0" applyNumberFormat="1" applyFont="1" applyFill="1" applyBorder="1" applyProtection="1">
      <protection hidden="1"/>
    </xf>
    <xf numFmtId="4" fontId="7" fillId="3" borderId="11" xfId="0" applyNumberFormat="1" applyFont="1" applyFill="1" applyBorder="1" applyProtection="1">
      <protection hidden="1"/>
    </xf>
    <xf numFmtId="0" fontId="7" fillId="3" borderId="23" xfId="0" applyFont="1" applyFill="1" applyBorder="1" applyAlignment="1" applyProtection="1">
      <alignment wrapText="1"/>
      <protection hidden="1"/>
    </xf>
    <xf numFmtId="0" fontId="2" fillId="3" borderId="27" xfId="0" applyFont="1" applyFill="1" applyBorder="1" applyAlignment="1" applyProtection="1">
      <alignment horizontal="center"/>
      <protection hidden="1"/>
    </xf>
    <xf numFmtId="4" fontId="2" fillId="3" borderId="43" xfId="0" applyNumberFormat="1" applyFont="1" applyFill="1" applyBorder="1" applyProtection="1">
      <protection hidden="1"/>
    </xf>
    <xf numFmtId="4" fontId="2" fillId="3" borderId="45" xfId="0" applyNumberFormat="1" applyFont="1" applyFill="1" applyBorder="1" applyProtection="1">
      <protection hidden="1"/>
    </xf>
    <xf numFmtId="4" fontId="2" fillId="3" borderId="46" xfId="0" applyNumberFormat="1" applyFont="1" applyFill="1" applyBorder="1" applyProtection="1">
      <protection hidden="1"/>
    </xf>
    <xf numFmtId="2" fontId="2" fillId="2" borderId="0" xfId="0" applyNumberFormat="1" applyFont="1" applyFill="1" applyBorder="1" applyProtection="1">
      <protection hidden="1"/>
    </xf>
    <xf numFmtId="0" fontId="2" fillId="3" borderId="80" xfId="0" applyFont="1" applyFill="1" applyBorder="1" applyAlignment="1" applyProtection="1">
      <alignment wrapText="1"/>
      <protection hidden="1"/>
    </xf>
    <xf numFmtId="0" fontId="2" fillId="3" borderId="75" xfId="0" applyFont="1" applyFill="1" applyBorder="1" applyAlignment="1" applyProtection="1">
      <alignment horizontal="center" wrapText="1"/>
      <protection hidden="1"/>
    </xf>
    <xf numFmtId="166" fontId="2" fillId="4" borderId="34" xfId="0" applyNumberFormat="1" applyFont="1" applyFill="1" applyBorder="1" applyAlignment="1" applyProtection="1">
      <alignment wrapText="1"/>
      <protection hidden="1"/>
    </xf>
    <xf numFmtId="166" fontId="2" fillId="4" borderId="22" xfId="0" applyNumberFormat="1" applyFont="1" applyFill="1" applyBorder="1" applyAlignment="1" applyProtection="1">
      <alignment wrapText="1"/>
      <protection hidden="1"/>
    </xf>
    <xf numFmtId="2" fontId="2" fillId="5" borderId="0" xfId="0" applyNumberFormat="1" applyFont="1" applyFill="1" applyBorder="1" applyAlignment="1" applyProtection="1">
      <alignment wrapText="1"/>
      <protection hidden="1"/>
    </xf>
    <xf numFmtId="0" fontId="2" fillId="3" borderId="81" xfId="0" applyFont="1" applyFill="1" applyBorder="1" applyProtection="1">
      <protection hidden="1"/>
    </xf>
    <xf numFmtId="166" fontId="2" fillId="4" borderId="20" xfId="0" applyNumberFormat="1" applyFont="1" applyFill="1" applyBorder="1" applyAlignment="1" applyProtection="1">
      <alignment wrapText="1"/>
      <protection hidden="1"/>
    </xf>
    <xf numFmtId="166" fontId="2" fillId="4" borderId="82" xfId="0" applyNumberFormat="1" applyFont="1" applyFill="1" applyBorder="1" applyAlignment="1" applyProtection="1">
      <alignment wrapText="1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2" fillId="3" borderId="39" xfId="0" applyFont="1" applyFill="1" applyBorder="1" applyProtection="1">
      <protection hidden="1"/>
    </xf>
    <xf numFmtId="0" fontId="2" fillId="3" borderId="65" xfId="0" applyFont="1" applyFill="1" applyBorder="1" applyAlignment="1" applyProtection="1">
      <alignment horizontal="center"/>
      <protection hidden="1"/>
    </xf>
    <xf numFmtId="166" fontId="2" fillId="3" borderId="83" xfId="0" applyNumberFormat="1" applyFont="1" applyFill="1" applyBorder="1" applyProtection="1">
      <protection hidden="1"/>
    </xf>
    <xf numFmtId="0" fontId="7" fillId="3" borderId="40" xfId="0" applyFont="1" applyFill="1" applyBorder="1" applyAlignment="1" applyProtection="1">
      <alignment wrapText="1"/>
      <protection hidden="1"/>
    </xf>
    <xf numFmtId="0" fontId="2" fillId="3" borderId="66" xfId="0" applyFont="1" applyFill="1" applyBorder="1" applyAlignment="1" applyProtection="1">
      <alignment horizontal="center"/>
      <protection hidden="1"/>
    </xf>
    <xf numFmtId="166" fontId="2" fillId="3" borderId="84" xfId="0" applyNumberFormat="1" applyFont="1" applyFill="1" applyBorder="1" applyProtection="1">
      <protection hidden="1"/>
    </xf>
    <xf numFmtId="166" fontId="2" fillId="3" borderId="19" xfId="0" applyNumberFormat="1" applyFont="1" applyFill="1" applyBorder="1" applyProtection="1">
      <protection hidden="1"/>
    </xf>
    <xf numFmtId="166" fontId="2" fillId="3" borderId="85" xfId="0" applyNumberFormat="1" applyFont="1" applyFill="1" applyBorder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1" fillId="3" borderId="40" xfId="0" applyFont="1" applyFill="1" applyBorder="1" applyAlignment="1" applyProtection="1">
      <alignment wrapText="1"/>
      <protection hidden="1"/>
    </xf>
    <xf numFmtId="166" fontId="2" fillId="3" borderId="8" xfId="0" applyNumberFormat="1" applyFont="1" applyFill="1" applyBorder="1" applyProtection="1">
      <protection hidden="1"/>
    </xf>
    <xf numFmtId="166" fontId="2" fillId="3" borderId="53" xfId="0" applyNumberFormat="1" applyFont="1" applyFill="1" applyBorder="1" applyProtection="1">
      <protection hidden="1"/>
    </xf>
    <xf numFmtId="166" fontId="2" fillId="3" borderId="48" xfId="0" applyNumberFormat="1" applyFont="1" applyFill="1" applyBorder="1" applyProtection="1">
      <protection hidden="1"/>
    </xf>
    <xf numFmtId="0" fontId="1" fillId="3" borderId="41" xfId="0" applyFont="1" applyFill="1" applyBorder="1" applyAlignment="1" applyProtection="1">
      <alignment wrapText="1"/>
      <protection hidden="1"/>
    </xf>
    <xf numFmtId="0" fontId="2" fillId="3" borderId="55" xfId="0" applyFont="1" applyFill="1" applyBorder="1" applyAlignment="1" applyProtection="1">
      <alignment horizontal="center"/>
      <protection hidden="1"/>
    </xf>
    <xf numFmtId="166" fontId="2" fillId="3" borderId="86" xfId="0" applyNumberFormat="1" applyFont="1" applyFill="1" applyBorder="1" applyProtection="1">
      <protection hidden="1"/>
    </xf>
    <xf numFmtId="166" fontId="2" fillId="3" borderId="20" xfId="0" applyNumberFormat="1" applyFont="1" applyFill="1" applyBorder="1" applyProtection="1">
      <protection hidden="1"/>
    </xf>
    <xf numFmtId="166" fontId="2" fillId="3" borderId="36" xfId="0" applyNumberFormat="1" applyFont="1" applyFill="1" applyBorder="1" applyProtection="1">
      <protection hidden="1"/>
    </xf>
    <xf numFmtId="166" fontId="2" fillId="3" borderId="54" xfId="0" applyNumberFormat="1" applyFont="1" applyFill="1" applyBorder="1" applyProtection="1">
      <protection hidden="1"/>
    </xf>
    <xf numFmtId="0" fontId="1" fillId="3" borderId="24" xfId="0" applyFont="1" applyFill="1" applyBorder="1" applyAlignment="1" applyProtection="1">
      <alignment wrapText="1"/>
      <protection hidden="1"/>
    </xf>
    <xf numFmtId="0" fontId="2" fillId="3" borderId="66" xfId="0" applyFont="1" applyFill="1" applyBorder="1" applyAlignment="1" applyProtection="1">
      <alignment horizontal="center" wrapText="1"/>
      <protection hidden="1"/>
    </xf>
    <xf numFmtId="166" fontId="2" fillId="3" borderId="14" xfId="0" applyNumberFormat="1" applyFont="1" applyFill="1" applyBorder="1" applyProtection="1">
      <protection hidden="1"/>
    </xf>
    <xf numFmtId="166" fontId="2" fillId="3" borderId="58" xfId="0" applyNumberFormat="1" applyFont="1" applyFill="1" applyBorder="1" applyProtection="1">
      <protection hidden="1"/>
    </xf>
    <xf numFmtId="166" fontId="2" fillId="3" borderId="63" xfId="0" applyNumberFormat="1" applyFont="1" applyFill="1" applyBorder="1" applyProtection="1">
      <protection hidden="1"/>
    </xf>
    <xf numFmtId="4" fontId="2" fillId="2" borderId="0" xfId="0" applyNumberFormat="1" applyFont="1" applyFill="1" applyBorder="1" applyProtection="1">
      <protection hidden="1"/>
    </xf>
    <xf numFmtId="166" fontId="2" fillId="3" borderId="87" xfId="0" applyNumberFormat="1" applyFont="1" applyFill="1" applyBorder="1" applyProtection="1">
      <protection hidden="1"/>
    </xf>
    <xf numFmtId="0" fontId="2" fillId="6" borderId="2" xfId="0" applyFont="1" applyFill="1" applyBorder="1" applyAlignment="1" applyProtection="1">
      <alignment wrapText="1"/>
      <protection hidden="1"/>
    </xf>
    <xf numFmtId="0" fontId="2" fillId="6" borderId="16" xfId="0" applyFont="1" applyFill="1" applyBorder="1" applyAlignment="1" applyProtection="1">
      <alignment horizontal="center"/>
      <protection hidden="1"/>
    </xf>
    <xf numFmtId="166" fontId="2" fillId="6" borderId="21" xfId="0" applyNumberFormat="1" applyFont="1" applyFill="1" applyBorder="1" applyProtection="1">
      <protection hidden="1"/>
    </xf>
    <xf numFmtId="166" fontId="2" fillId="6" borderId="30" xfId="0" applyNumberFormat="1" applyFont="1" applyFill="1" applyBorder="1" applyProtection="1">
      <protection hidden="1"/>
    </xf>
    <xf numFmtId="166" fontId="2" fillId="6" borderId="2" xfId="0" applyNumberFormat="1" applyFont="1" applyFill="1" applyBorder="1" applyProtection="1">
      <protection hidden="1"/>
    </xf>
    <xf numFmtId="166" fontId="2" fillId="6" borderId="16" xfId="0" applyNumberFormat="1" applyFont="1" applyFill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165" fontId="3" fillId="0" borderId="0" xfId="0" applyNumberFormat="1" applyFont="1" applyProtection="1">
      <protection hidden="1"/>
    </xf>
    <xf numFmtId="166" fontId="2" fillId="4" borderId="45" xfId="0" applyNumberFormat="1" applyFont="1" applyFill="1" applyBorder="1" applyProtection="1">
      <protection hidden="1"/>
    </xf>
    <xf numFmtId="166" fontId="2" fillId="3" borderId="56" xfId="0" applyNumberFormat="1" applyFont="1" applyFill="1" applyBorder="1" applyProtection="1">
      <protection hidden="1"/>
    </xf>
    <xf numFmtId="166" fontId="2" fillId="3" borderId="57" xfId="0" applyNumberFormat="1" applyFont="1" applyFill="1" applyBorder="1" applyProtection="1">
      <protection hidden="1"/>
    </xf>
    <xf numFmtId="166" fontId="2" fillId="3" borderId="43" xfId="0" applyNumberFormat="1" applyFont="1" applyFill="1" applyBorder="1" applyProtection="1">
      <protection hidden="1"/>
    </xf>
    <xf numFmtId="166" fontId="2" fillId="3" borderId="7" xfId="0" applyNumberFormat="1" applyFont="1" applyFill="1" applyBorder="1" applyProtection="1">
      <protection hidden="1"/>
    </xf>
    <xf numFmtId="0" fontId="2" fillId="0" borderId="2" xfId="0" applyFont="1" applyBorder="1" applyAlignment="1" applyProtection="1">
      <protection hidden="1"/>
    </xf>
    <xf numFmtId="0" fontId="2" fillId="0" borderId="37" xfId="0" applyFont="1" applyBorder="1" applyAlignment="1" applyProtection="1">
      <protection hidden="1"/>
    </xf>
    <xf numFmtId="0" fontId="2" fillId="0" borderId="3" xfId="0" applyFont="1" applyBorder="1" applyAlignment="1" applyProtection="1">
      <protection hidden="1"/>
    </xf>
    <xf numFmtId="164" fontId="2" fillId="7" borderId="2" xfId="0" applyNumberFormat="1" applyFont="1" applyFill="1" applyBorder="1" applyAlignment="1" applyProtection="1">
      <protection hidden="1"/>
    </xf>
    <xf numFmtId="0" fontId="3" fillId="7" borderId="37" xfId="0" applyFont="1" applyFill="1" applyBorder="1" applyAlignment="1" applyProtection="1">
      <protection hidden="1"/>
    </xf>
    <xf numFmtId="0" fontId="3" fillId="7" borderId="3" xfId="0" applyFont="1" applyFill="1" applyBorder="1" applyAlignment="1" applyProtection="1">
      <protection hidden="1"/>
    </xf>
    <xf numFmtId="0" fontId="2" fillId="3" borderId="26" xfId="0" applyFont="1" applyFill="1" applyBorder="1" applyAlignment="1" applyProtection="1">
      <alignment horizontal="center" wrapText="1"/>
      <protection hidden="1"/>
    </xf>
    <xf numFmtId="0" fontId="2" fillId="3" borderId="27" xfId="0" applyFont="1" applyFill="1" applyBorder="1" applyAlignment="1" applyProtection="1">
      <alignment horizontal="center" wrapText="1"/>
      <protection hidden="1"/>
    </xf>
    <xf numFmtId="0" fontId="3" fillId="3" borderId="27" xfId="0" applyFont="1" applyFill="1" applyBorder="1" applyAlignment="1" applyProtection="1">
      <alignment horizontal="center" wrapText="1"/>
      <protection hidden="1"/>
    </xf>
    <xf numFmtId="0" fontId="3" fillId="7" borderId="2" xfId="0" applyFont="1" applyFill="1" applyBorder="1" applyAlignment="1" applyProtection="1">
      <protection hidden="1"/>
    </xf>
    <xf numFmtId="0" fontId="4" fillId="3" borderId="24" xfId="0" applyFont="1" applyFill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vertical="center" wrapText="1"/>
      <protection hidden="1"/>
    </xf>
    <xf numFmtId="0" fontId="2" fillId="3" borderId="23" xfId="0" applyFont="1" applyFill="1" applyBorder="1" applyAlignment="1" applyProtection="1">
      <alignment vertical="center" wrapText="1"/>
      <protection hidden="1"/>
    </xf>
    <xf numFmtId="0" fontId="2" fillId="3" borderId="7" xfId="0" applyFont="1" applyFill="1" applyBorder="1" applyAlignment="1" applyProtection="1">
      <alignment vertical="center" wrapText="1"/>
      <protection hidden="1"/>
    </xf>
    <xf numFmtId="0" fontId="2" fillId="3" borderId="25" xfId="0" applyFont="1" applyFill="1" applyBorder="1" applyAlignment="1" applyProtection="1">
      <alignment vertical="center" wrapText="1"/>
      <protection hidden="1"/>
    </xf>
    <xf numFmtId="0" fontId="2" fillId="3" borderId="10" xfId="0" applyFont="1" applyFill="1" applyBorder="1" applyAlignment="1" applyProtection="1">
      <alignment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2" fillId="3" borderId="24" xfId="0" applyFont="1" applyFill="1" applyBorder="1" applyAlignment="1" applyProtection="1">
      <alignment horizontal="center" vertical="center" wrapText="1"/>
      <protection hidden="1"/>
    </xf>
    <xf numFmtId="0" fontId="2" fillId="3" borderId="23" xfId="0" applyFont="1" applyFill="1" applyBorder="1" applyAlignment="1" applyProtection="1">
      <alignment horizontal="center" vertical="center" wrapText="1"/>
      <protection hidden="1"/>
    </xf>
    <xf numFmtId="0" fontId="1" fillId="3" borderId="25" xfId="0" applyFont="1" applyFill="1" applyBorder="1" applyAlignment="1" applyProtection="1">
      <alignment horizontal="center" vertical="center"/>
      <protection hidden="1"/>
    </xf>
    <xf numFmtId="0" fontId="3" fillId="3" borderId="37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wrapText="1"/>
      <protection hidden="1"/>
    </xf>
    <xf numFmtId="0" fontId="2" fillId="3" borderId="26" xfId="0" applyFont="1" applyFill="1" applyBorder="1" applyAlignment="1" applyProtection="1">
      <alignment horizontal="center" vertical="center" wrapText="1"/>
      <protection hidden="1"/>
    </xf>
    <xf numFmtId="0" fontId="3" fillId="3" borderId="27" xfId="0" applyFont="1" applyFill="1" applyBorder="1" applyAlignment="1" applyProtection="1">
      <alignment horizontal="center"/>
      <protection hidden="1"/>
    </xf>
    <xf numFmtId="0" fontId="3" fillId="3" borderId="28" xfId="0" applyFont="1" applyFill="1" applyBorder="1" applyAlignment="1" applyProtection="1">
      <alignment horizontal="center"/>
      <protection hidden="1"/>
    </xf>
    <xf numFmtId="4" fontId="4" fillId="2" borderId="34" xfId="0" applyNumberFormat="1" applyFont="1" applyFill="1" applyBorder="1" applyAlignment="1" applyProtection="1">
      <alignment horizontal="right"/>
      <protection locked="0" hidden="1"/>
    </xf>
    <xf numFmtId="4" fontId="4" fillId="2" borderId="22" xfId="0" applyNumberFormat="1" applyFont="1" applyFill="1" applyBorder="1" applyAlignment="1" applyProtection="1">
      <alignment horizontal="right"/>
      <protection locked="0" hidden="1"/>
    </xf>
    <xf numFmtId="4" fontId="4" fillId="2" borderId="19" xfId="0" applyNumberFormat="1" applyFont="1" applyFill="1" applyBorder="1" applyAlignment="1" applyProtection="1">
      <alignment horizontal="right"/>
      <protection locked="0" hidden="1"/>
    </xf>
    <xf numFmtId="4" fontId="4" fillId="2" borderId="8" xfId="0" applyNumberFormat="1" applyFont="1" applyFill="1" applyBorder="1" applyAlignment="1" applyProtection="1">
      <alignment horizontal="right"/>
      <protection locked="0" hidden="1"/>
    </xf>
    <xf numFmtId="4" fontId="4" fillId="2" borderId="33" xfId="0" applyNumberFormat="1" applyFont="1" applyFill="1" applyBorder="1" applyAlignment="1" applyProtection="1">
      <alignment horizontal="right"/>
      <protection locked="0" hidden="1"/>
    </xf>
    <xf numFmtId="4" fontId="4" fillId="2" borderId="29" xfId="0" applyNumberFormat="1" applyFont="1" applyFill="1" applyBorder="1" applyAlignment="1" applyProtection="1">
      <alignment horizontal="right"/>
      <protection locked="0" hidden="1"/>
    </xf>
    <xf numFmtId="4" fontId="4" fillId="2" borderId="20" xfId="0" applyNumberFormat="1" applyFont="1" applyFill="1" applyBorder="1" applyAlignment="1" applyProtection="1">
      <alignment horizontal="right"/>
      <protection locked="0" hidden="1"/>
    </xf>
    <xf numFmtId="4" fontId="4" fillId="2" borderId="9" xfId="0" applyNumberFormat="1" applyFont="1" applyFill="1" applyBorder="1" applyAlignment="1" applyProtection="1">
      <alignment horizontal="right"/>
      <protection locked="0"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tabSelected="1" zoomScale="55" zoomScaleNormal="55" workbookViewId="0">
      <selection activeCell="F2" sqref="F2"/>
    </sheetView>
  </sheetViews>
  <sheetFormatPr defaultRowHeight="15.6"/>
  <cols>
    <col min="1" max="1" width="12.6640625" style="1" customWidth="1"/>
    <col min="2" max="3" width="19.77734375" style="1" customWidth="1"/>
    <col min="4" max="4" width="41.6640625" style="1" customWidth="1"/>
    <col min="5" max="5" width="6.109375" style="170" customWidth="1"/>
    <col min="6" max="7" width="17.6640625" style="2" customWidth="1"/>
    <col min="8" max="8" width="17.88671875" style="1" customWidth="1"/>
    <col min="9" max="9" width="17.77734375" style="1" customWidth="1"/>
    <col min="10" max="10" width="17.88671875" style="1" customWidth="1"/>
    <col min="11" max="11" width="17.6640625" style="1" customWidth="1"/>
    <col min="12" max="12" width="4.88671875" style="3" customWidth="1"/>
    <col min="13" max="13" width="25.44140625" style="1" customWidth="1"/>
    <col min="14" max="14" width="20.21875" style="1" customWidth="1"/>
    <col min="15" max="15" width="21.44140625" style="1" customWidth="1"/>
    <col min="16" max="16" width="18.109375" style="1" customWidth="1"/>
    <col min="17" max="16384" width="8.88671875" style="1"/>
  </cols>
  <sheetData>
    <row r="1" spans="1:15" ht="51" customHeight="1" thickBot="1">
      <c r="B1" s="2"/>
      <c r="C1" s="2"/>
      <c r="D1" s="199" t="s">
        <v>55</v>
      </c>
      <c r="E1" s="199"/>
      <c r="F1" s="199"/>
      <c r="G1" s="199"/>
      <c r="H1" s="199"/>
      <c r="I1" s="199"/>
      <c r="J1" s="199"/>
      <c r="K1" s="200"/>
    </row>
    <row r="2" spans="1:15" ht="33.6" customHeight="1">
      <c r="B2" s="187" t="s">
        <v>65</v>
      </c>
      <c r="C2" s="188"/>
      <c r="D2" s="4" t="s">
        <v>56</v>
      </c>
      <c r="E2" s="5" t="s">
        <v>4</v>
      </c>
      <c r="F2" s="6"/>
      <c r="G2" s="7"/>
      <c r="H2" s="193" t="s">
        <v>72</v>
      </c>
      <c r="I2" s="193"/>
      <c r="J2" s="193"/>
      <c r="K2" s="193"/>
    </row>
    <row r="3" spans="1:15" ht="31.8" customHeight="1">
      <c r="B3" s="189"/>
      <c r="C3" s="190"/>
      <c r="D3" s="8" t="s">
        <v>57</v>
      </c>
      <c r="E3" s="9" t="s">
        <v>6</v>
      </c>
      <c r="F3" s="10"/>
      <c r="G3" s="7"/>
      <c r="H3" s="193"/>
      <c r="I3" s="193"/>
      <c r="J3" s="193"/>
      <c r="K3" s="193"/>
    </row>
    <row r="4" spans="1:15" ht="33" customHeight="1" thickBot="1">
      <c r="B4" s="191"/>
      <c r="C4" s="192"/>
      <c r="D4" s="11" t="s">
        <v>58</v>
      </c>
      <c r="E4" s="12" t="s">
        <v>8</v>
      </c>
      <c r="F4" s="13"/>
      <c r="H4" s="2"/>
      <c r="I4" s="2"/>
      <c r="J4" s="2"/>
      <c r="K4" s="2"/>
      <c r="L4" s="1"/>
    </row>
    <row r="5" spans="1:15" ht="24" customHeight="1" thickBot="1">
      <c r="B5" s="2"/>
      <c r="C5" s="2"/>
      <c r="D5" s="14"/>
      <c r="E5" s="15"/>
      <c r="F5" s="196" t="s">
        <v>47</v>
      </c>
      <c r="G5" s="197"/>
      <c r="H5" s="197"/>
      <c r="I5" s="197"/>
      <c r="J5" s="197"/>
      <c r="K5" s="198"/>
      <c r="L5" s="16"/>
    </row>
    <row r="6" spans="1:15" ht="16.2" thickBot="1">
      <c r="B6" s="2"/>
      <c r="C6" s="2"/>
      <c r="D6" s="17" t="s">
        <v>0</v>
      </c>
      <c r="E6" s="18"/>
      <c r="F6" s="19" t="s">
        <v>59</v>
      </c>
      <c r="G6" s="19" t="s">
        <v>60</v>
      </c>
      <c r="H6" s="20" t="s">
        <v>61</v>
      </c>
      <c r="I6" s="21" t="s">
        <v>62</v>
      </c>
      <c r="J6" s="21" t="s">
        <v>63</v>
      </c>
      <c r="K6" s="21" t="s">
        <v>64</v>
      </c>
      <c r="L6" s="22"/>
    </row>
    <row r="7" spans="1:15" ht="12" customHeight="1" thickBot="1">
      <c r="D7" s="23"/>
      <c r="E7" s="24"/>
      <c r="F7" s="25"/>
      <c r="G7" s="25"/>
      <c r="H7" s="26"/>
      <c r="I7" s="26"/>
      <c r="J7" s="26"/>
      <c r="K7" s="27"/>
    </row>
    <row r="8" spans="1:15" ht="15.75" customHeight="1">
      <c r="B8" s="201" t="s">
        <v>1</v>
      </c>
      <c r="C8" s="28" t="s">
        <v>2</v>
      </c>
      <c r="D8" s="29" t="s">
        <v>3</v>
      </c>
      <c r="E8" s="30" t="s">
        <v>4</v>
      </c>
      <c r="F8" s="31"/>
      <c r="G8" s="32"/>
      <c r="H8" s="32"/>
      <c r="I8" s="32"/>
      <c r="J8" s="32"/>
      <c r="L8" s="1"/>
    </row>
    <row r="9" spans="1:15">
      <c r="B9" s="202"/>
      <c r="C9" s="33" t="s">
        <v>2</v>
      </c>
      <c r="D9" s="34" t="s">
        <v>5</v>
      </c>
      <c r="E9" s="35" t="s">
        <v>6</v>
      </c>
      <c r="F9" s="36"/>
      <c r="G9" s="32"/>
      <c r="H9" s="32"/>
      <c r="I9" s="32"/>
      <c r="J9" s="32"/>
      <c r="L9" s="1"/>
    </row>
    <row r="10" spans="1:15" ht="16.2" thickBot="1">
      <c r="B10" s="202"/>
      <c r="C10" s="33" t="s">
        <v>2</v>
      </c>
      <c r="D10" s="37" t="s">
        <v>7</v>
      </c>
      <c r="E10" s="38" t="s">
        <v>8</v>
      </c>
      <c r="F10" s="39"/>
      <c r="G10" s="40"/>
      <c r="H10" s="40"/>
      <c r="I10" s="32"/>
      <c r="J10" s="32"/>
      <c r="K10" s="32"/>
      <c r="L10" s="32"/>
    </row>
    <row r="11" spans="1:15" ht="31.8" thickBot="1">
      <c r="B11" s="203"/>
      <c r="C11" s="41"/>
      <c r="D11" s="42" t="s">
        <v>9</v>
      </c>
      <c r="E11" s="43" t="s">
        <v>71</v>
      </c>
      <c r="F11" s="44">
        <f>G11</f>
        <v>0</v>
      </c>
      <c r="G11" s="45">
        <f>H11</f>
        <v>0</v>
      </c>
      <c r="H11" s="46">
        <f>(0.34848*F8-(0.009024*F10*EXP(0.0612*F9)))/(273.15+F9)</f>
        <v>0</v>
      </c>
      <c r="I11" s="47">
        <f>H11</f>
        <v>0</v>
      </c>
      <c r="J11" s="48">
        <f>I11</f>
        <v>0</v>
      </c>
      <c r="K11" s="48">
        <f>J11</f>
        <v>0</v>
      </c>
      <c r="L11" s="49"/>
      <c r="M11" s="177" t="s">
        <v>54</v>
      </c>
      <c r="N11" s="178"/>
      <c r="O11" s="179"/>
    </row>
    <row r="12" spans="1:15" ht="31.8" thickBot="1">
      <c r="B12" s="50"/>
      <c r="C12" s="50"/>
      <c r="D12" s="51" t="s">
        <v>52</v>
      </c>
      <c r="E12" s="43" t="s">
        <v>71</v>
      </c>
      <c r="F12" s="52">
        <f>SQRT(POWER(2/10000*F11,2)+POWER(F2/100000,2)+POWER(4/1000*F3,2)+POWER(9/1000*F4/100,2))</f>
        <v>0</v>
      </c>
      <c r="G12" s="52">
        <f>F12</f>
        <v>0</v>
      </c>
      <c r="H12" s="52">
        <f>F12</f>
        <v>0</v>
      </c>
      <c r="I12" s="52">
        <f>F12</f>
        <v>0</v>
      </c>
      <c r="J12" s="52">
        <f>F12</f>
        <v>0</v>
      </c>
      <c r="K12" s="52">
        <f>F12</f>
        <v>0</v>
      </c>
      <c r="L12" s="49"/>
      <c r="M12" s="53" t="s">
        <v>10</v>
      </c>
      <c r="N12" s="54" t="s">
        <v>71</v>
      </c>
      <c r="O12" s="55" t="s">
        <v>53</v>
      </c>
    </row>
    <row r="13" spans="1:15" ht="15" customHeight="1" thickBot="1">
      <c r="A13" s="56"/>
      <c r="B13" s="2"/>
      <c r="C13" s="2"/>
      <c r="D13" s="180"/>
      <c r="E13" s="181"/>
      <c r="F13" s="181"/>
      <c r="G13" s="181"/>
      <c r="H13" s="181"/>
      <c r="I13" s="181"/>
      <c r="J13" s="181"/>
      <c r="K13" s="182"/>
      <c r="M13" s="57" t="s">
        <v>11</v>
      </c>
      <c r="N13" s="58">
        <v>21400</v>
      </c>
      <c r="O13" s="59">
        <v>75</v>
      </c>
    </row>
    <row r="14" spans="1:15">
      <c r="A14" s="60"/>
      <c r="B14" s="183" t="s">
        <v>12</v>
      </c>
      <c r="C14" s="61"/>
      <c r="D14" s="62" t="s">
        <v>13</v>
      </c>
      <c r="E14" s="63" t="s">
        <v>14</v>
      </c>
      <c r="F14" s="64">
        <f>50000+F15</f>
        <v>50000</v>
      </c>
      <c r="G14" s="65">
        <f>100000+G15</f>
        <v>100000</v>
      </c>
      <c r="H14" s="65">
        <f>200000+H15</f>
        <v>200000</v>
      </c>
      <c r="I14" s="65">
        <f>500000+I15</f>
        <v>500000</v>
      </c>
      <c r="J14" s="65">
        <f>1000000+J15</f>
        <v>1000000</v>
      </c>
      <c r="K14" s="65">
        <f>2000000+K15</f>
        <v>2000000</v>
      </c>
      <c r="L14" s="66"/>
      <c r="M14" s="67" t="s">
        <v>15</v>
      </c>
      <c r="N14" s="68">
        <v>8600</v>
      </c>
      <c r="O14" s="69">
        <v>85</v>
      </c>
    </row>
    <row r="15" spans="1:15" ht="16.2" thickBot="1">
      <c r="B15" s="184"/>
      <c r="C15" s="70" t="s">
        <v>2</v>
      </c>
      <c r="D15" s="71" t="s">
        <v>16</v>
      </c>
      <c r="E15" s="72" t="s">
        <v>14</v>
      </c>
      <c r="F15" s="73"/>
      <c r="G15" s="73"/>
      <c r="H15" s="73"/>
      <c r="I15" s="73"/>
      <c r="J15" s="73"/>
      <c r="K15" s="73"/>
      <c r="L15" s="40"/>
      <c r="M15" s="67" t="s">
        <v>17</v>
      </c>
      <c r="N15" s="68">
        <v>8400</v>
      </c>
      <c r="O15" s="69">
        <v>85</v>
      </c>
    </row>
    <row r="16" spans="1:15" ht="16.2" thickBot="1">
      <c r="B16" s="185"/>
      <c r="C16" s="70" t="s">
        <v>2</v>
      </c>
      <c r="D16" s="75" t="s">
        <v>18</v>
      </c>
      <c r="E16" s="76" t="s">
        <v>14</v>
      </c>
      <c r="F16" s="77"/>
      <c r="G16" s="77"/>
      <c r="H16" s="77"/>
      <c r="I16" s="77"/>
      <c r="J16" s="77"/>
      <c r="K16" s="77"/>
      <c r="L16" s="40"/>
      <c r="M16" s="67" t="s">
        <v>19</v>
      </c>
      <c r="N16" s="68">
        <v>7950</v>
      </c>
      <c r="O16" s="69">
        <v>70</v>
      </c>
    </row>
    <row r="17" spans="1:15" ht="16.2" thickBot="1">
      <c r="B17" s="79"/>
      <c r="C17" s="70" t="s">
        <v>2</v>
      </c>
      <c r="D17" s="75" t="s">
        <v>48</v>
      </c>
      <c r="E17" s="76" t="s">
        <v>14</v>
      </c>
      <c r="F17" s="77"/>
      <c r="G17" s="78"/>
      <c r="H17" s="78"/>
      <c r="I17" s="78"/>
      <c r="J17" s="78"/>
      <c r="K17" s="78"/>
      <c r="L17" s="40"/>
      <c r="M17" s="67" t="s">
        <v>21</v>
      </c>
      <c r="N17" s="68">
        <v>7700</v>
      </c>
      <c r="O17" s="69">
        <v>100</v>
      </c>
    </row>
    <row r="18" spans="1:15" ht="18.600000000000001" thickBot="1">
      <c r="B18" s="79"/>
      <c r="C18" s="70" t="s">
        <v>2</v>
      </c>
      <c r="D18" s="80" t="s">
        <v>49</v>
      </c>
      <c r="E18" s="81" t="s">
        <v>71</v>
      </c>
      <c r="F18" s="77"/>
      <c r="G18" s="77"/>
      <c r="H18" s="77"/>
      <c r="I18" s="77"/>
      <c r="J18" s="77"/>
      <c r="K18" s="77"/>
      <c r="L18" s="40"/>
      <c r="M18" s="67" t="s">
        <v>23</v>
      </c>
      <c r="N18" s="68">
        <v>7800</v>
      </c>
      <c r="O18" s="69">
        <v>100</v>
      </c>
    </row>
    <row r="19" spans="1:15" ht="36" customHeight="1" thickBot="1">
      <c r="B19" s="79"/>
      <c r="C19" s="70" t="s">
        <v>2</v>
      </c>
      <c r="D19" s="82" t="s">
        <v>50</v>
      </c>
      <c r="E19" s="81" t="s">
        <v>71</v>
      </c>
      <c r="F19" s="77"/>
      <c r="G19" s="77"/>
      <c r="H19" s="77"/>
      <c r="I19" s="77"/>
      <c r="J19" s="77"/>
      <c r="K19" s="77"/>
      <c r="L19" s="40"/>
      <c r="M19" s="67" t="s">
        <v>24</v>
      </c>
      <c r="N19" s="68">
        <v>7700</v>
      </c>
      <c r="O19" s="69">
        <v>200</v>
      </c>
    </row>
    <row r="20" spans="1:15" ht="31.8" thickBot="1">
      <c r="B20" s="61" t="s">
        <v>0</v>
      </c>
      <c r="C20" s="83" t="s">
        <v>2</v>
      </c>
      <c r="D20" s="80" t="s">
        <v>20</v>
      </c>
      <c r="E20" s="81" t="s">
        <v>71</v>
      </c>
      <c r="F20" s="77"/>
      <c r="G20" s="77"/>
      <c r="H20" s="77"/>
      <c r="I20" s="77"/>
      <c r="J20" s="77"/>
      <c r="K20" s="77"/>
      <c r="L20" s="40"/>
      <c r="M20" s="67" t="s">
        <v>29</v>
      </c>
      <c r="N20" s="68">
        <v>7100</v>
      </c>
      <c r="O20" s="69">
        <v>300</v>
      </c>
    </row>
    <row r="21" spans="1:15" ht="31.8" thickBot="1">
      <c r="B21" s="84"/>
      <c r="C21" s="85" t="s">
        <v>2</v>
      </c>
      <c r="D21" s="82" t="s">
        <v>51</v>
      </c>
      <c r="E21" s="81" t="s">
        <v>71</v>
      </c>
      <c r="F21" s="77"/>
      <c r="G21" s="77"/>
      <c r="H21" s="77"/>
      <c r="I21" s="77"/>
      <c r="J21" s="77"/>
      <c r="K21" s="77"/>
      <c r="L21" s="40"/>
      <c r="M21" s="86" t="s">
        <v>31</v>
      </c>
      <c r="N21" s="87">
        <v>2700</v>
      </c>
      <c r="O21" s="88">
        <v>65</v>
      </c>
    </row>
    <row r="22" spans="1:15" ht="48.6" customHeight="1" thickBot="1">
      <c r="B22" s="2"/>
      <c r="C22" s="2"/>
      <c r="D22" s="89" t="s">
        <v>22</v>
      </c>
      <c r="E22" s="90" t="s">
        <v>14</v>
      </c>
      <c r="F22" s="172" t="str">
        <f>IFERROR((F11-1.2)*(1/F20-1/F18)*F14,"-")</f>
        <v>-</v>
      </c>
      <c r="G22" s="172" t="str">
        <f t="shared" ref="G22:K22" si="0">IFERROR((G11-1.2)*(1/G20-1/G18)*G14,"-")</f>
        <v>-</v>
      </c>
      <c r="H22" s="172" t="str">
        <f t="shared" si="0"/>
        <v>-</v>
      </c>
      <c r="I22" s="172" t="str">
        <f t="shared" si="0"/>
        <v>-</v>
      </c>
      <c r="J22" s="172" t="str">
        <f t="shared" si="0"/>
        <v>-</v>
      </c>
      <c r="K22" s="172" t="str">
        <f t="shared" si="0"/>
        <v>-</v>
      </c>
      <c r="L22" s="92"/>
    </row>
    <row r="23" spans="1:15" s="3" customFormat="1" ht="9.6" customHeight="1" thickBot="1">
      <c r="D23" s="186"/>
      <c r="E23" s="181"/>
      <c r="F23" s="181"/>
      <c r="G23" s="181"/>
      <c r="H23" s="181"/>
      <c r="I23" s="181"/>
      <c r="J23" s="181"/>
      <c r="K23" s="182"/>
      <c r="L23" s="32"/>
    </row>
    <row r="24" spans="1:15">
      <c r="A24" s="194" t="s">
        <v>25</v>
      </c>
      <c r="B24" s="93" t="s">
        <v>26</v>
      </c>
      <c r="C24" s="83" t="s">
        <v>27</v>
      </c>
      <c r="D24" s="62" t="s">
        <v>28</v>
      </c>
      <c r="E24" s="63" t="s">
        <v>14</v>
      </c>
      <c r="F24" s="204"/>
      <c r="G24" s="205"/>
      <c r="H24" s="205"/>
      <c r="I24" s="205"/>
      <c r="J24" s="205"/>
      <c r="K24" s="205"/>
      <c r="L24" s="94"/>
    </row>
    <row r="25" spans="1:15">
      <c r="A25" s="195"/>
      <c r="B25" s="95" t="s">
        <v>30</v>
      </c>
      <c r="C25" s="70" t="s">
        <v>27</v>
      </c>
      <c r="D25" s="96" t="s">
        <v>28</v>
      </c>
      <c r="E25" s="97" t="s">
        <v>14</v>
      </c>
      <c r="F25" s="206"/>
      <c r="G25" s="207"/>
      <c r="H25" s="207"/>
      <c r="I25" s="207"/>
      <c r="J25" s="207"/>
      <c r="K25" s="207"/>
      <c r="L25" s="94"/>
    </row>
    <row r="26" spans="1:15">
      <c r="A26" s="195"/>
      <c r="B26" s="95" t="s">
        <v>32</v>
      </c>
      <c r="C26" s="70" t="s">
        <v>27</v>
      </c>
      <c r="D26" s="96" t="s">
        <v>28</v>
      </c>
      <c r="E26" s="97" t="s">
        <v>14</v>
      </c>
      <c r="F26" s="206"/>
      <c r="G26" s="207"/>
      <c r="H26" s="207"/>
      <c r="I26" s="207"/>
      <c r="J26" s="207"/>
      <c r="K26" s="207"/>
      <c r="L26" s="94"/>
    </row>
    <row r="27" spans="1:15">
      <c r="A27" s="195"/>
      <c r="B27" s="95" t="s">
        <v>33</v>
      </c>
      <c r="C27" s="70" t="s">
        <v>27</v>
      </c>
      <c r="D27" s="96" t="s">
        <v>28</v>
      </c>
      <c r="E27" s="97" t="s">
        <v>14</v>
      </c>
      <c r="F27" s="206"/>
      <c r="G27" s="206"/>
      <c r="H27" s="207"/>
      <c r="I27" s="207"/>
      <c r="J27" s="207"/>
      <c r="K27" s="207"/>
      <c r="L27" s="94"/>
      <c r="M27" s="98"/>
      <c r="N27" s="98"/>
      <c r="O27" s="98"/>
    </row>
    <row r="28" spans="1:15">
      <c r="A28" s="195"/>
      <c r="B28" s="95" t="s">
        <v>34</v>
      </c>
      <c r="C28" s="70" t="s">
        <v>27</v>
      </c>
      <c r="D28" s="99" t="s">
        <v>28</v>
      </c>
      <c r="E28" s="100" t="s">
        <v>14</v>
      </c>
      <c r="F28" s="208"/>
      <c r="G28" s="208"/>
      <c r="H28" s="209"/>
      <c r="I28" s="209"/>
      <c r="J28" s="209"/>
      <c r="K28" s="209"/>
      <c r="L28" s="94"/>
      <c r="M28" s="98"/>
      <c r="N28" s="98"/>
      <c r="O28" s="98"/>
    </row>
    <row r="29" spans="1:15">
      <c r="A29" s="189"/>
      <c r="B29" s="95" t="s">
        <v>41</v>
      </c>
      <c r="C29" s="70" t="s">
        <v>27</v>
      </c>
      <c r="D29" s="62" t="s">
        <v>28</v>
      </c>
      <c r="E29" s="63" t="s">
        <v>14</v>
      </c>
      <c r="F29" s="204"/>
      <c r="G29" s="204"/>
      <c r="H29" s="205"/>
      <c r="I29" s="205"/>
      <c r="J29" s="205"/>
      <c r="K29" s="205"/>
      <c r="L29" s="94"/>
      <c r="M29" s="66"/>
      <c r="N29" s="66"/>
      <c r="O29" s="101"/>
    </row>
    <row r="30" spans="1:15">
      <c r="A30" s="189"/>
      <c r="B30" s="95" t="s">
        <v>42</v>
      </c>
      <c r="C30" s="70" t="s">
        <v>27</v>
      </c>
      <c r="D30" s="96" t="s">
        <v>28</v>
      </c>
      <c r="E30" s="97" t="s">
        <v>14</v>
      </c>
      <c r="F30" s="206"/>
      <c r="G30" s="206"/>
      <c r="H30" s="207"/>
      <c r="I30" s="207"/>
      <c r="J30" s="207"/>
      <c r="K30" s="207"/>
      <c r="L30" s="94"/>
    </row>
    <row r="31" spans="1:15">
      <c r="A31" s="189"/>
      <c r="B31" s="95" t="s">
        <v>43</v>
      </c>
      <c r="C31" s="70" t="s">
        <v>27</v>
      </c>
      <c r="D31" s="96" t="s">
        <v>28</v>
      </c>
      <c r="E31" s="97" t="s">
        <v>14</v>
      </c>
      <c r="F31" s="206"/>
      <c r="G31" s="206"/>
      <c r="H31" s="207"/>
      <c r="I31" s="207"/>
      <c r="J31" s="207"/>
      <c r="K31" s="207"/>
      <c r="L31" s="94"/>
    </row>
    <row r="32" spans="1:15" ht="16.2" thickBot="1">
      <c r="A32" s="191"/>
      <c r="B32" s="102" t="s">
        <v>44</v>
      </c>
      <c r="C32" s="85" t="s">
        <v>27</v>
      </c>
      <c r="D32" s="103" t="s">
        <v>28</v>
      </c>
      <c r="E32" s="72" t="s">
        <v>14</v>
      </c>
      <c r="F32" s="210"/>
      <c r="G32" s="210"/>
      <c r="H32" s="211"/>
      <c r="I32" s="211"/>
      <c r="J32" s="211"/>
      <c r="K32" s="211"/>
      <c r="L32" s="94"/>
    </row>
    <row r="33" spans="1:12" ht="16.2" hidden="1" thickBot="1">
      <c r="A33" s="104"/>
      <c r="B33" s="105"/>
      <c r="C33" s="106"/>
      <c r="D33" s="17" t="s">
        <v>45</v>
      </c>
      <c r="E33" s="107" t="s">
        <v>14</v>
      </c>
      <c r="F33" s="108" t="e">
        <f t="shared" ref="F33:K33" si="1">(F24-F$43)^2</f>
        <v>#VALUE!</v>
      </c>
      <c r="G33" s="108" t="e">
        <f t="shared" si="1"/>
        <v>#VALUE!</v>
      </c>
      <c r="H33" s="109" t="e">
        <f t="shared" si="1"/>
        <v>#VALUE!</v>
      </c>
      <c r="I33" s="110" t="e">
        <f t="shared" si="1"/>
        <v>#VALUE!</v>
      </c>
      <c r="J33" s="110" t="e">
        <f t="shared" si="1"/>
        <v>#VALUE!</v>
      </c>
      <c r="K33" s="110" t="e">
        <f t="shared" si="1"/>
        <v>#VALUE!</v>
      </c>
      <c r="L33" s="94"/>
    </row>
    <row r="34" spans="1:12" ht="16.2" hidden="1" thickBot="1">
      <c r="A34" s="104"/>
      <c r="B34" s="105"/>
      <c r="C34" s="106"/>
      <c r="D34" s="111" t="s">
        <v>45</v>
      </c>
      <c r="E34" s="97" t="s">
        <v>14</v>
      </c>
      <c r="F34" s="112" t="e">
        <f t="shared" ref="F34" si="2">(F25-F$43)^2</f>
        <v>#VALUE!</v>
      </c>
      <c r="G34" s="109" t="e">
        <f t="shared" ref="G34" si="3">(G25-G$43)^2</f>
        <v>#VALUE!</v>
      </c>
      <c r="H34" s="109" t="e">
        <f t="shared" ref="H34:K41" si="4">(H25-H$43)^2</f>
        <v>#VALUE!</v>
      </c>
      <c r="I34" s="110" t="e">
        <f t="shared" si="4"/>
        <v>#VALUE!</v>
      </c>
      <c r="J34" s="110" t="e">
        <f t="shared" si="4"/>
        <v>#VALUE!</v>
      </c>
      <c r="K34" s="110" t="e">
        <f t="shared" si="4"/>
        <v>#VALUE!</v>
      </c>
      <c r="L34" s="94"/>
    </row>
    <row r="35" spans="1:12" ht="16.2" hidden="1" thickBot="1">
      <c r="A35" s="104"/>
      <c r="B35" s="105"/>
      <c r="C35" s="106"/>
      <c r="D35" s="111" t="s">
        <v>45</v>
      </c>
      <c r="E35" s="97" t="s">
        <v>14</v>
      </c>
      <c r="F35" s="112" t="e">
        <f t="shared" ref="F35" si="5">(F26-F$43)^2</f>
        <v>#VALUE!</v>
      </c>
      <c r="G35" s="109" t="e">
        <f t="shared" ref="G35" si="6">(G26-G$43)^2</f>
        <v>#VALUE!</v>
      </c>
      <c r="H35" s="109" t="e">
        <f t="shared" si="4"/>
        <v>#VALUE!</v>
      </c>
      <c r="I35" s="110" t="e">
        <f t="shared" si="4"/>
        <v>#VALUE!</v>
      </c>
      <c r="J35" s="110" t="e">
        <f t="shared" si="4"/>
        <v>#VALUE!</v>
      </c>
      <c r="K35" s="110" t="e">
        <f t="shared" si="4"/>
        <v>#VALUE!</v>
      </c>
      <c r="L35" s="94"/>
    </row>
    <row r="36" spans="1:12" ht="16.2" hidden="1" thickBot="1">
      <c r="A36" s="104"/>
      <c r="B36" s="105"/>
      <c r="C36" s="106"/>
      <c r="D36" s="111" t="s">
        <v>45</v>
      </c>
      <c r="E36" s="97" t="s">
        <v>14</v>
      </c>
      <c r="F36" s="112" t="e">
        <f t="shared" ref="F36" si="7">(F27-F$43)^2</f>
        <v>#VALUE!</v>
      </c>
      <c r="G36" s="109" t="e">
        <f t="shared" ref="G36" si="8">(G27-G$43)^2</f>
        <v>#VALUE!</v>
      </c>
      <c r="H36" s="109" t="e">
        <f t="shared" si="4"/>
        <v>#VALUE!</v>
      </c>
      <c r="I36" s="110" t="e">
        <f t="shared" si="4"/>
        <v>#VALUE!</v>
      </c>
      <c r="J36" s="110" t="e">
        <f t="shared" si="4"/>
        <v>#VALUE!</v>
      </c>
      <c r="K36" s="110" t="e">
        <f t="shared" si="4"/>
        <v>#VALUE!</v>
      </c>
      <c r="L36" s="94"/>
    </row>
    <row r="37" spans="1:12" ht="16.2" hidden="1" thickBot="1">
      <c r="A37" s="104"/>
      <c r="B37" s="105"/>
      <c r="C37" s="106"/>
      <c r="D37" s="111" t="s">
        <v>45</v>
      </c>
      <c r="E37" s="100" t="s">
        <v>14</v>
      </c>
      <c r="F37" s="112" t="e">
        <f t="shared" ref="F37" si="9">(F28-F$43)^2</f>
        <v>#VALUE!</v>
      </c>
      <c r="G37" s="109" t="e">
        <f t="shared" ref="G37" si="10">(G28-G$43)^2</f>
        <v>#VALUE!</v>
      </c>
      <c r="H37" s="109" t="e">
        <f t="shared" si="4"/>
        <v>#VALUE!</v>
      </c>
      <c r="I37" s="110" t="e">
        <f t="shared" si="4"/>
        <v>#VALUE!</v>
      </c>
      <c r="J37" s="110" t="e">
        <f t="shared" si="4"/>
        <v>#VALUE!</v>
      </c>
      <c r="K37" s="110" t="e">
        <f t="shared" si="4"/>
        <v>#VALUE!</v>
      </c>
      <c r="L37" s="94"/>
    </row>
    <row r="38" spans="1:12" ht="16.2" hidden="1" thickBot="1">
      <c r="A38" s="104"/>
      <c r="B38" s="105"/>
      <c r="C38" s="106"/>
      <c r="D38" s="111" t="s">
        <v>45</v>
      </c>
      <c r="E38" s="63" t="s">
        <v>14</v>
      </c>
      <c r="F38" s="112" t="e">
        <f t="shared" ref="F38" si="11">(F29-F$43)^2</f>
        <v>#VALUE!</v>
      </c>
      <c r="G38" s="109" t="e">
        <f t="shared" ref="G38" si="12">(G29-G$43)^2</f>
        <v>#VALUE!</v>
      </c>
      <c r="H38" s="109" t="e">
        <f t="shared" si="4"/>
        <v>#VALUE!</v>
      </c>
      <c r="I38" s="110" t="e">
        <f t="shared" si="4"/>
        <v>#VALUE!</v>
      </c>
      <c r="J38" s="110" t="e">
        <f t="shared" si="4"/>
        <v>#VALUE!</v>
      </c>
      <c r="K38" s="110" t="e">
        <f t="shared" si="4"/>
        <v>#VALUE!</v>
      </c>
      <c r="L38" s="94"/>
    </row>
    <row r="39" spans="1:12" ht="16.2" hidden="1" thickBot="1">
      <c r="A39" s="104"/>
      <c r="B39" s="105"/>
      <c r="C39" s="106"/>
      <c r="D39" s="111" t="s">
        <v>45</v>
      </c>
      <c r="E39" s="97" t="s">
        <v>14</v>
      </c>
      <c r="F39" s="112" t="e">
        <f t="shared" ref="F39" si="13">(F30-F$43)^2</f>
        <v>#VALUE!</v>
      </c>
      <c r="G39" s="109" t="e">
        <f t="shared" ref="G39" si="14">(G30-G$43)^2</f>
        <v>#VALUE!</v>
      </c>
      <c r="H39" s="109" t="e">
        <f t="shared" si="4"/>
        <v>#VALUE!</v>
      </c>
      <c r="I39" s="110" t="e">
        <f t="shared" si="4"/>
        <v>#VALUE!</v>
      </c>
      <c r="J39" s="110" t="e">
        <f t="shared" si="4"/>
        <v>#VALUE!</v>
      </c>
      <c r="K39" s="110" t="e">
        <f t="shared" si="4"/>
        <v>#VALUE!</v>
      </c>
      <c r="L39" s="94"/>
    </row>
    <row r="40" spans="1:12" ht="16.2" hidden="1" thickBot="1">
      <c r="A40" s="104"/>
      <c r="B40" s="105"/>
      <c r="C40" s="106"/>
      <c r="D40" s="111" t="s">
        <v>45</v>
      </c>
      <c r="E40" s="97" t="s">
        <v>14</v>
      </c>
      <c r="F40" s="112" t="e">
        <f t="shared" ref="F40" si="15">(F31-F$43)^2</f>
        <v>#VALUE!</v>
      </c>
      <c r="G40" s="109" t="e">
        <f t="shared" ref="G40" si="16">(G31-G$43)^2</f>
        <v>#VALUE!</v>
      </c>
      <c r="H40" s="109" t="e">
        <f t="shared" si="4"/>
        <v>#VALUE!</v>
      </c>
      <c r="I40" s="110" t="e">
        <f t="shared" si="4"/>
        <v>#VALUE!</v>
      </c>
      <c r="J40" s="110" t="e">
        <f t="shared" si="4"/>
        <v>#VALUE!</v>
      </c>
      <c r="K40" s="110" t="e">
        <f t="shared" si="4"/>
        <v>#VALUE!</v>
      </c>
      <c r="L40" s="94"/>
    </row>
    <row r="41" spans="1:12" ht="16.2" hidden="1" thickBot="1">
      <c r="A41" s="104"/>
      <c r="B41" s="105"/>
      <c r="C41" s="106"/>
      <c r="D41" s="113" t="s">
        <v>45</v>
      </c>
      <c r="E41" s="114" t="s">
        <v>14</v>
      </c>
      <c r="F41" s="115" t="e">
        <f t="shared" ref="F41" si="17">(F32-F$43)^2</f>
        <v>#VALUE!</v>
      </c>
      <c r="G41" s="109" t="e">
        <f t="shared" ref="G41" si="18">(G32-G$43)^2</f>
        <v>#VALUE!</v>
      </c>
      <c r="H41" s="109" t="e">
        <f t="shared" si="4"/>
        <v>#VALUE!</v>
      </c>
      <c r="I41" s="110" t="e">
        <f t="shared" si="4"/>
        <v>#VALUE!</v>
      </c>
      <c r="J41" s="110" t="e">
        <f t="shared" si="4"/>
        <v>#VALUE!</v>
      </c>
      <c r="K41" s="110" t="e">
        <f t="shared" si="4"/>
        <v>#VALUE!</v>
      </c>
      <c r="L41" s="94"/>
    </row>
    <row r="42" spans="1:12" ht="16.2" thickBot="1">
      <c r="B42" s="116"/>
      <c r="C42" s="117"/>
      <c r="D42" s="118" t="s">
        <v>46</v>
      </c>
      <c r="E42" s="119"/>
      <c r="F42" s="120">
        <f t="shared" ref="F42:K42" si="19">COUNT(F24:F32)</f>
        <v>0</v>
      </c>
      <c r="G42" s="121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40"/>
    </row>
    <row r="43" spans="1:12" ht="16.2" thickBot="1">
      <c r="C43" s="117"/>
      <c r="D43" s="123" t="s">
        <v>35</v>
      </c>
      <c r="E43" s="124" t="s">
        <v>14</v>
      </c>
      <c r="F43" s="125" t="str">
        <f t="shared" ref="F43:K43" si="20">IF(F42=0,"-",SUM(F24:F32)/F42)</f>
        <v>-</v>
      </c>
      <c r="G43" s="126" t="str">
        <f t="shared" si="20"/>
        <v>-</v>
      </c>
      <c r="H43" s="126" t="str">
        <f t="shared" si="20"/>
        <v>-</v>
      </c>
      <c r="I43" s="127" t="str">
        <f t="shared" si="20"/>
        <v>-</v>
      </c>
      <c r="J43" s="127" t="str">
        <f t="shared" si="20"/>
        <v>-</v>
      </c>
      <c r="K43" s="127" t="str">
        <f t="shared" si="20"/>
        <v>-</v>
      </c>
      <c r="L43" s="128"/>
    </row>
    <row r="44" spans="1:12" ht="10.8" customHeight="1" thickBot="1">
      <c r="D44" s="23"/>
      <c r="E44" s="24"/>
      <c r="F44" s="25"/>
      <c r="G44" s="25"/>
      <c r="H44" s="26"/>
      <c r="I44" s="26"/>
      <c r="J44" s="26"/>
      <c r="K44" s="27"/>
    </row>
    <row r="45" spans="1:12">
      <c r="B45" s="116"/>
      <c r="C45" s="116"/>
      <c r="D45" s="129" t="s">
        <v>36</v>
      </c>
      <c r="E45" s="130" t="s">
        <v>14</v>
      </c>
      <c r="F45" s="131" t="str">
        <f t="shared" ref="F45:K45" si="21">IFERROR(F14+F43+F22,"-")</f>
        <v>-</v>
      </c>
      <c r="G45" s="132" t="str">
        <f t="shared" si="21"/>
        <v>-</v>
      </c>
      <c r="H45" s="132" t="str">
        <f t="shared" si="21"/>
        <v>-</v>
      </c>
      <c r="I45" s="132" t="str">
        <f t="shared" si="21"/>
        <v>-</v>
      </c>
      <c r="J45" s="132" t="str">
        <f t="shared" si="21"/>
        <v>-</v>
      </c>
      <c r="K45" s="132" t="str">
        <f t="shared" si="21"/>
        <v>-</v>
      </c>
      <c r="L45" s="133"/>
    </row>
    <row r="46" spans="1:12" ht="16.2" thickBot="1">
      <c r="B46" s="116"/>
      <c r="C46" s="116"/>
      <c r="D46" s="134" t="s">
        <v>37</v>
      </c>
      <c r="E46" s="114" t="s">
        <v>14</v>
      </c>
      <c r="F46" s="135" t="str">
        <f>IFERROR(F45-50000,"-")</f>
        <v>-</v>
      </c>
      <c r="G46" s="136" t="str">
        <f>IFERROR(G45-100000,"-")</f>
        <v>-</v>
      </c>
      <c r="H46" s="136" t="str">
        <f>IFERROR(H45-200000,"-")</f>
        <v>-</v>
      </c>
      <c r="I46" s="136" t="str">
        <f>IFERROR(I45-500000,"-")</f>
        <v>-</v>
      </c>
      <c r="J46" s="136" t="str">
        <f>IFERROR(J45-1000000,"-")</f>
        <v>-</v>
      </c>
      <c r="K46" s="136" t="str">
        <f t="shared" ref="K46" si="22">IFERROR(K45-2000000,"-")</f>
        <v>-</v>
      </c>
      <c r="L46" s="133"/>
    </row>
    <row r="47" spans="1:12" s="3" customFormat="1" ht="10.8" customHeight="1" thickBot="1">
      <c r="B47" s="137"/>
      <c r="C47" s="137"/>
      <c r="D47" s="186"/>
      <c r="E47" s="181"/>
      <c r="F47" s="181"/>
      <c r="G47" s="181"/>
      <c r="H47" s="181"/>
      <c r="I47" s="181"/>
      <c r="J47" s="181"/>
      <c r="K47" s="182"/>
    </row>
    <row r="48" spans="1:12">
      <c r="B48" s="116"/>
      <c r="C48" s="116"/>
      <c r="D48" s="138" t="s">
        <v>38</v>
      </c>
      <c r="E48" s="139" t="s">
        <v>14</v>
      </c>
      <c r="F48" s="140">
        <v>0.1</v>
      </c>
      <c r="G48" s="173">
        <v>0.1</v>
      </c>
      <c r="H48" s="173">
        <v>0.1</v>
      </c>
      <c r="I48" s="173">
        <v>0.1</v>
      </c>
      <c r="J48" s="173">
        <v>0.1</v>
      </c>
      <c r="K48" s="174">
        <v>0.1</v>
      </c>
      <c r="L48" s="128"/>
    </row>
    <row r="49" spans="1:12">
      <c r="B49" s="116"/>
      <c r="C49" s="117"/>
      <c r="D49" s="141" t="s">
        <v>39</v>
      </c>
      <c r="E49" s="142" t="s">
        <v>14</v>
      </c>
      <c r="F49" s="143" t="str">
        <f ca="1">IF(F42&lt;=1,"-",(SUM(F$33:OFFSET(F$33,F42-1,0))/(F42-1))^0.5)</f>
        <v>-</v>
      </c>
      <c r="G49" s="144" t="str">
        <f ca="1">IF(G42&lt;=1,"-",(SUM(G$33:OFFSET(G$33,G42-1,0))/(G42-1))^0.5)</f>
        <v>-</v>
      </c>
      <c r="H49" s="144" t="str">
        <f ca="1">IF(H42&lt;=1,"-",(SUM(H$33:OFFSET(H$33,H42-1,0))/(H42-1))^0.5)</f>
        <v>-</v>
      </c>
      <c r="I49" s="144" t="str">
        <f ca="1">IF(I42&lt;=1,"-",(SUM(I$33:OFFSET(I$33,I42-1,0))/(I42-1))^0.5)</f>
        <v>-</v>
      </c>
      <c r="J49" s="144" t="str">
        <f ca="1">IF(J42&lt;=1,"-",(SUM(J$33:OFFSET(J$33,J42-1,0))/(J42-1))^0.5)</f>
        <v>-</v>
      </c>
      <c r="K49" s="145" t="str">
        <f ca="1">IF(K42&lt;=1,"-",(SUM(K$33:OFFSET(K$33,K42-1,0))/(K42-1))^0.5)</f>
        <v>-</v>
      </c>
      <c r="L49" s="128"/>
    </row>
    <row r="50" spans="1:12" ht="37.799999999999997" customHeight="1">
      <c r="A50" s="146"/>
      <c r="C50" s="116"/>
      <c r="D50" s="147" t="s">
        <v>67</v>
      </c>
      <c r="E50" s="142" t="s">
        <v>14</v>
      </c>
      <c r="F50" s="143" t="str">
        <f t="shared" ref="F50:K50" si="23">IFERROR(IF(F42&lt;3,F48/SQRT(F42),F49/SQRT(F42)),"-")</f>
        <v>-</v>
      </c>
      <c r="G50" s="144" t="str">
        <f t="shared" si="23"/>
        <v>-</v>
      </c>
      <c r="H50" s="144" t="str">
        <f t="shared" si="23"/>
        <v>-</v>
      </c>
      <c r="I50" s="148" t="str">
        <f t="shared" si="23"/>
        <v>-</v>
      </c>
      <c r="J50" s="149" t="str">
        <f t="shared" si="23"/>
        <v>-</v>
      </c>
      <c r="K50" s="150" t="str">
        <f t="shared" si="23"/>
        <v>-</v>
      </c>
      <c r="L50" s="128"/>
    </row>
    <row r="51" spans="1:12" ht="34.799999999999997" customHeight="1" thickBot="1">
      <c r="B51" s="116"/>
      <c r="C51" s="116"/>
      <c r="D51" s="151" t="s">
        <v>68</v>
      </c>
      <c r="E51" s="152" t="s">
        <v>14</v>
      </c>
      <c r="F51" s="153">
        <f t="shared" ref="F51:K51" si="24">SQRT(POWER(F16/2,2)+POWER(F17,2))</f>
        <v>0</v>
      </c>
      <c r="G51" s="154">
        <f t="shared" si="24"/>
        <v>0</v>
      </c>
      <c r="H51" s="154">
        <f t="shared" si="24"/>
        <v>0</v>
      </c>
      <c r="I51" s="154">
        <f t="shared" si="24"/>
        <v>0</v>
      </c>
      <c r="J51" s="155">
        <f t="shared" si="24"/>
        <v>0</v>
      </c>
      <c r="K51" s="156">
        <f t="shared" si="24"/>
        <v>0</v>
      </c>
      <c r="L51" s="128"/>
    </row>
    <row r="52" spans="1:12" ht="45.6" customHeight="1" thickBot="1">
      <c r="B52" s="116"/>
      <c r="C52" s="116"/>
      <c r="D52" s="157" t="s">
        <v>69</v>
      </c>
      <c r="E52" s="158" t="s">
        <v>14</v>
      </c>
      <c r="F52" s="159" t="str">
        <f>IFERROR(F14*SQRT(POWER((F18-F20)/F18/F20*F12,2)+POWER((F11-1.2),2)*(POWER(F21,2)/POWER(F20,4)+POWER(F19,2)/POWER(F18,4))),"-")</f>
        <v>-</v>
      </c>
      <c r="G52" s="160" t="str">
        <f t="shared" ref="G52:K52" si="25">IFERROR(G14*SQRT(POWER((G18-G20)/G18/G20*G12,2)+POWER((G11-1.2),2)*(POWER(G21,2)/POWER(G20,4)+POWER(G19,2)/POWER(G18,4))),"-")</f>
        <v>-</v>
      </c>
      <c r="H52" s="160" t="str">
        <f t="shared" si="25"/>
        <v>-</v>
      </c>
      <c r="I52" s="160" t="str">
        <f t="shared" si="25"/>
        <v>-</v>
      </c>
      <c r="J52" s="160" t="str">
        <f t="shared" si="25"/>
        <v>-</v>
      </c>
      <c r="K52" s="161" t="str">
        <f t="shared" si="25"/>
        <v>-</v>
      </c>
      <c r="L52" s="162"/>
    </row>
    <row r="53" spans="1:12" ht="30" customHeight="1" thickBot="1">
      <c r="B53" s="116"/>
      <c r="D53" s="157" t="s">
        <v>70</v>
      </c>
      <c r="E53" s="124" t="s">
        <v>14</v>
      </c>
      <c r="F53" s="163">
        <f>IFERROR(SQRT(POWER(0.041,2)),"-")</f>
        <v>4.1000000000000002E-2</v>
      </c>
      <c r="G53" s="175">
        <f t="shared" ref="G53:I53" si="26">IFERROR(SQRT(POWER(0.041,2)),"-")</f>
        <v>4.1000000000000002E-2</v>
      </c>
      <c r="H53" s="175">
        <f t="shared" si="26"/>
        <v>4.1000000000000002E-2</v>
      </c>
      <c r="I53" s="175">
        <f t="shared" si="26"/>
        <v>4.1000000000000002E-2</v>
      </c>
      <c r="J53" s="175">
        <f>IFERROR(SQRT(POWER(0.041,2)),"-")</f>
        <v>4.1000000000000002E-2</v>
      </c>
      <c r="K53" s="176">
        <f>IFERROR(SQRT(POWER(0.041,2)),"-")</f>
        <v>4.1000000000000002E-2</v>
      </c>
      <c r="L53" s="128"/>
    </row>
    <row r="54" spans="1:12" ht="46.2" customHeight="1" thickBot="1">
      <c r="B54" s="116"/>
      <c r="C54" s="116"/>
      <c r="D54" s="164" t="s">
        <v>40</v>
      </c>
      <c r="E54" s="165" t="s">
        <v>14</v>
      </c>
      <c r="F54" s="166" t="str">
        <f t="shared" ref="F54:K54" si="27">IFERROR(2*SQRT(POWER(F50,2)+POWER(F51,2)+POWER(F52,2)+POWER(F53,2)),"-")</f>
        <v>-</v>
      </c>
      <c r="G54" s="167" t="str">
        <f t="shared" si="27"/>
        <v>-</v>
      </c>
      <c r="H54" s="167" t="str">
        <f t="shared" si="27"/>
        <v>-</v>
      </c>
      <c r="I54" s="166" t="str">
        <f t="shared" si="27"/>
        <v>-</v>
      </c>
      <c r="J54" s="168" t="str">
        <f t="shared" si="27"/>
        <v>-</v>
      </c>
      <c r="K54" s="169" t="str">
        <f t="shared" si="27"/>
        <v>-</v>
      </c>
      <c r="L54" s="128"/>
    </row>
    <row r="55" spans="1:12">
      <c r="B55" s="2"/>
      <c r="C55" s="2"/>
      <c r="I55" s="171"/>
      <c r="J55" s="171"/>
    </row>
  </sheetData>
  <sheetProtection password="DC66" sheet="1" objects="1" scenarios="1"/>
  <mergeCells count="11">
    <mergeCell ref="A24:A32"/>
    <mergeCell ref="D47:K47"/>
    <mergeCell ref="F5:K5"/>
    <mergeCell ref="D1:K1"/>
    <mergeCell ref="B8:B11"/>
    <mergeCell ref="M11:O11"/>
    <mergeCell ref="D13:K13"/>
    <mergeCell ref="B14:B16"/>
    <mergeCell ref="D23:K23"/>
    <mergeCell ref="B2:C4"/>
    <mergeCell ref="H2:K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5"/>
  <sheetViews>
    <sheetView topLeftCell="A13" zoomScale="55" zoomScaleNormal="55" workbookViewId="0">
      <selection activeCell="F28" sqref="F28"/>
    </sheetView>
  </sheetViews>
  <sheetFormatPr defaultRowHeight="15.6"/>
  <cols>
    <col min="1" max="1" width="12.6640625" style="1" customWidth="1"/>
    <col min="2" max="2" width="19.77734375" style="1" customWidth="1"/>
    <col min="3" max="3" width="19.88671875" style="1" customWidth="1"/>
    <col min="4" max="4" width="41.88671875" style="1" customWidth="1"/>
    <col min="5" max="5" width="6.109375" style="170" customWidth="1"/>
    <col min="6" max="6" width="17.88671875" style="2" customWidth="1"/>
    <col min="7" max="7" width="17.77734375" style="2" customWidth="1"/>
    <col min="8" max="8" width="17.88671875" style="1" customWidth="1"/>
    <col min="9" max="9" width="17.77734375" style="1" customWidth="1"/>
    <col min="10" max="10" width="17.88671875" style="1" customWidth="1"/>
    <col min="11" max="11" width="17.6640625" style="1" customWidth="1"/>
    <col min="12" max="12" width="4.88671875" style="3" customWidth="1"/>
    <col min="13" max="13" width="25.44140625" style="1" customWidth="1"/>
    <col min="14" max="14" width="20.21875" style="1" customWidth="1"/>
    <col min="15" max="15" width="21.44140625" style="1" customWidth="1"/>
    <col min="16" max="16" width="18.109375" style="1" customWidth="1"/>
    <col min="17" max="16384" width="8.88671875" style="1"/>
  </cols>
  <sheetData>
    <row r="1" spans="1:15" ht="51" customHeight="1" thickBot="1">
      <c r="B1" s="2"/>
      <c r="C1" s="2"/>
      <c r="D1" s="199" t="s">
        <v>55</v>
      </c>
      <c r="E1" s="199"/>
      <c r="F1" s="199"/>
      <c r="G1" s="199"/>
      <c r="H1" s="199"/>
      <c r="I1" s="199"/>
      <c r="J1" s="199"/>
      <c r="K1" s="200"/>
    </row>
    <row r="2" spans="1:15" ht="31.2">
      <c r="B2" s="187" t="s">
        <v>65</v>
      </c>
      <c r="C2" s="188"/>
      <c r="D2" s="4" t="s">
        <v>56</v>
      </c>
      <c r="E2" s="5" t="s">
        <v>4</v>
      </c>
      <c r="F2" s="6"/>
      <c r="G2" s="7"/>
      <c r="H2" s="193" t="s">
        <v>72</v>
      </c>
      <c r="I2" s="193"/>
      <c r="J2" s="193"/>
      <c r="K2" s="193"/>
    </row>
    <row r="3" spans="1:15" ht="31.2">
      <c r="B3" s="189"/>
      <c r="C3" s="190"/>
      <c r="D3" s="8" t="s">
        <v>57</v>
      </c>
      <c r="E3" s="9" t="s">
        <v>6</v>
      </c>
      <c r="F3" s="10"/>
      <c r="G3" s="7"/>
      <c r="H3" s="193"/>
      <c r="I3" s="193"/>
      <c r="J3" s="193"/>
      <c r="K3" s="193"/>
    </row>
    <row r="4" spans="1:15" ht="31.8" thickBot="1">
      <c r="B4" s="191"/>
      <c r="C4" s="192"/>
      <c r="D4" s="11" t="s">
        <v>58</v>
      </c>
      <c r="E4" s="12" t="s">
        <v>8</v>
      </c>
      <c r="F4" s="13"/>
      <c r="H4" s="2"/>
      <c r="I4" s="2"/>
      <c r="J4" s="2"/>
      <c r="K4" s="2"/>
      <c r="L4" s="1"/>
    </row>
    <row r="5" spans="1:15" ht="16.2" thickBot="1">
      <c r="B5" s="2"/>
      <c r="C5" s="2"/>
      <c r="D5" s="14"/>
      <c r="E5" s="15"/>
      <c r="F5" s="196" t="s">
        <v>73</v>
      </c>
      <c r="G5" s="197"/>
      <c r="H5" s="197"/>
      <c r="I5" s="197"/>
      <c r="J5" s="197"/>
      <c r="K5" s="198"/>
      <c r="L5" s="16"/>
    </row>
    <row r="6" spans="1:15" ht="16.2" thickBot="1">
      <c r="B6" s="2"/>
      <c r="C6" s="2"/>
      <c r="D6" s="17" t="s">
        <v>0</v>
      </c>
      <c r="E6" s="18"/>
      <c r="F6" s="19" t="s">
        <v>60</v>
      </c>
      <c r="G6" s="19" t="s">
        <v>61</v>
      </c>
      <c r="H6" s="20" t="s">
        <v>62</v>
      </c>
      <c r="I6" s="21" t="s">
        <v>63</v>
      </c>
      <c r="J6" s="21" t="s">
        <v>64</v>
      </c>
      <c r="K6" s="21" t="s">
        <v>74</v>
      </c>
      <c r="L6" s="22"/>
    </row>
    <row r="7" spans="1:15" ht="16.2" thickBot="1">
      <c r="D7" s="23"/>
      <c r="E7" s="24"/>
      <c r="F7" s="25"/>
      <c r="G7" s="25"/>
      <c r="H7" s="26"/>
      <c r="I7" s="26"/>
      <c r="J7" s="26"/>
      <c r="K7" s="27"/>
    </row>
    <row r="8" spans="1:15">
      <c r="B8" s="201" t="s">
        <v>1</v>
      </c>
      <c r="C8" s="28" t="s">
        <v>2</v>
      </c>
      <c r="D8" s="29" t="s">
        <v>3</v>
      </c>
      <c r="E8" s="30" t="s">
        <v>4</v>
      </c>
      <c r="F8" s="31"/>
      <c r="G8" s="32"/>
      <c r="H8" s="32"/>
      <c r="I8" s="32"/>
      <c r="J8" s="32"/>
      <c r="L8" s="1"/>
    </row>
    <row r="9" spans="1:15">
      <c r="B9" s="202"/>
      <c r="C9" s="33" t="s">
        <v>2</v>
      </c>
      <c r="D9" s="34" t="s">
        <v>5</v>
      </c>
      <c r="E9" s="35" t="s">
        <v>6</v>
      </c>
      <c r="F9" s="36"/>
      <c r="G9" s="32"/>
      <c r="H9" s="32"/>
      <c r="I9" s="32"/>
      <c r="J9" s="32"/>
      <c r="L9" s="1"/>
    </row>
    <row r="10" spans="1:15" ht="16.2" thickBot="1">
      <c r="B10" s="202"/>
      <c r="C10" s="33" t="s">
        <v>2</v>
      </c>
      <c r="D10" s="37" t="s">
        <v>7</v>
      </c>
      <c r="E10" s="38" t="s">
        <v>8</v>
      </c>
      <c r="F10" s="39"/>
      <c r="G10" s="40"/>
      <c r="H10" s="40"/>
      <c r="I10" s="32"/>
      <c r="J10" s="32"/>
      <c r="K10" s="32"/>
      <c r="L10" s="32"/>
    </row>
    <row r="11" spans="1:15" ht="31.8" thickBot="1">
      <c r="B11" s="203"/>
      <c r="C11" s="41"/>
      <c r="D11" s="42" t="s">
        <v>9</v>
      </c>
      <c r="E11" s="43" t="s">
        <v>71</v>
      </c>
      <c r="F11" s="44">
        <f>G11</f>
        <v>0</v>
      </c>
      <c r="G11" s="45">
        <f>H11</f>
        <v>0</v>
      </c>
      <c r="H11" s="46">
        <f>(0.34848*F8-(0.009024*F10*EXP(0.0612*F9)))/(273.15+F9)</f>
        <v>0</v>
      </c>
      <c r="I11" s="47">
        <f>H11</f>
        <v>0</v>
      </c>
      <c r="J11" s="48">
        <f>I11</f>
        <v>0</v>
      </c>
      <c r="K11" s="48">
        <f>J11</f>
        <v>0</v>
      </c>
      <c r="L11" s="49"/>
      <c r="M11" s="177" t="s">
        <v>54</v>
      </c>
      <c r="N11" s="178"/>
      <c r="O11" s="179"/>
    </row>
    <row r="12" spans="1:15" ht="31.8" thickBot="1">
      <c r="B12" s="50"/>
      <c r="C12" s="50"/>
      <c r="D12" s="51" t="s">
        <v>52</v>
      </c>
      <c r="E12" s="43" t="s">
        <v>71</v>
      </c>
      <c r="F12" s="52">
        <f>SQRT(POWER(2/10000*F11,2)+POWER(F2/100000,2)+POWER(4/1000*F3,2)+POWER(9/1000*F4/100,2))</f>
        <v>0</v>
      </c>
      <c r="G12" s="52">
        <f>F12</f>
        <v>0</v>
      </c>
      <c r="H12" s="52">
        <f>F12</f>
        <v>0</v>
      </c>
      <c r="I12" s="52">
        <f>F12</f>
        <v>0</v>
      </c>
      <c r="J12" s="52">
        <f>F12</f>
        <v>0</v>
      </c>
      <c r="K12" s="52">
        <f>F12</f>
        <v>0</v>
      </c>
      <c r="L12" s="49"/>
      <c r="M12" s="53" t="s">
        <v>10</v>
      </c>
      <c r="N12" s="54" t="s">
        <v>71</v>
      </c>
      <c r="O12" s="55" t="s">
        <v>53</v>
      </c>
    </row>
    <row r="13" spans="1:15" ht="16.2" thickBot="1">
      <c r="A13" s="56"/>
      <c r="B13" s="2"/>
      <c r="C13" s="2"/>
      <c r="D13" s="180"/>
      <c r="E13" s="181"/>
      <c r="F13" s="181"/>
      <c r="G13" s="181"/>
      <c r="H13" s="181"/>
      <c r="I13" s="181"/>
      <c r="J13" s="181"/>
      <c r="K13" s="182"/>
      <c r="M13" s="57" t="s">
        <v>11</v>
      </c>
      <c r="N13" s="58">
        <v>21400</v>
      </c>
      <c r="O13" s="59">
        <v>75</v>
      </c>
    </row>
    <row r="14" spans="1:15">
      <c r="A14" s="60"/>
      <c r="B14" s="183" t="s">
        <v>12</v>
      </c>
      <c r="C14" s="61"/>
      <c r="D14" s="62" t="s">
        <v>13</v>
      </c>
      <c r="E14" s="63" t="s">
        <v>14</v>
      </c>
      <c r="F14" s="64">
        <f>100000+F15</f>
        <v>100000</v>
      </c>
      <c r="G14" s="65">
        <f>200000+G15</f>
        <v>200000</v>
      </c>
      <c r="H14" s="65">
        <f>500000+H15</f>
        <v>500000</v>
      </c>
      <c r="I14" s="65">
        <f>1000000+I15</f>
        <v>1000000</v>
      </c>
      <c r="J14" s="65">
        <f>2000000+J15</f>
        <v>2000000</v>
      </c>
      <c r="K14" s="65">
        <f>5000000+K15</f>
        <v>5000000</v>
      </c>
      <c r="L14" s="66"/>
      <c r="M14" s="67" t="s">
        <v>15</v>
      </c>
      <c r="N14" s="68">
        <v>8600</v>
      </c>
      <c r="O14" s="69">
        <v>85</v>
      </c>
    </row>
    <row r="15" spans="1:15" ht="16.2" thickBot="1">
      <c r="B15" s="184"/>
      <c r="C15" s="70" t="s">
        <v>2</v>
      </c>
      <c r="D15" s="71" t="s">
        <v>16</v>
      </c>
      <c r="E15" s="72" t="s">
        <v>14</v>
      </c>
      <c r="F15" s="73"/>
      <c r="G15" s="74"/>
      <c r="H15" s="74"/>
      <c r="I15" s="39"/>
      <c r="J15" s="39"/>
      <c r="K15" s="74"/>
      <c r="L15" s="40"/>
      <c r="M15" s="67" t="s">
        <v>17</v>
      </c>
      <c r="N15" s="68">
        <v>8400</v>
      </c>
      <c r="O15" s="69">
        <v>85</v>
      </c>
    </row>
    <row r="16" spans="1:15" ht="16.2" thickBot="1">
      <c r="B16" s="185"/>
      <c r="C16" s="70" t="s">
        <v>2</v>
      </c>
      <c r="D16" s="75" t="s">
        <v>18</v>
      </c>
      <c r="E16" s="76" t="s">
        <v>14</v>
      </c>
      <c r="F16" s="77"/>
      <c r="G16" s="78"/>
      <c r="H16" s="78"/>
      <c r="I16" s="78"/>
      <c r="J16" s="78"/>
      <c r="K16" s="78"/>
      <c r="L16" s="40"/>
      <c r="M16" s="67" t="s">
        <v>19</v>
      </c>
      <c r="N16" s="68">
        <v>7950</v>
      </c>
      <c r="O16" s="69">
        <v>70</v>
      </c>
    </row>
    <row r="17" spans="1:15" ht="16.2" thickBot="1">
      <c r="B17" s="79"/>
      <c r="C17" s="70" t="s">
        <v>2</v>
      </c>
      <c r="D17" s="75" t="s">
        <v>48</v>
      </c>
      <c r="E17" s="76" t="s">
        <v>14</v>
      </c>
      <c r="F17" s="77"/>
      <c r="G17" s="78"/>
      <c r="H17" s="78"/>
      <c r="I17" s="78"/>
      <c r="J17" s="78"/>
      <c r="K17" s="78"/>
      <c r="L17" s="40"/>
      <c r="M17" s="67" t="s">
        <v>21</v>
      </c>
      <c r="N17" s="68">
        <v>7700</v>
      </c>
      <c r="O17" s="69">
        <v>100</v>
      </c>
    </row>
    <row r="18" spans="1:15" ht="18.600000000000001" thickBot="1">
      <c r="B18" s="79"/>
      <c r="C18" s="70" t="s">
        <v>2</v>
      </c>
      <c r="D18" s="80" t="s">
        <v>49</v>
      </c>
      <c r="E18" s="81" t="s">
        <v>71</v>
      </c>
      <c r="F18" s="77"/>
      <c r="G18" s="78"/>
      <c r="H18" s="78"/>
      <c r="I18" s="78"/>
      <c r="J18" s="78"/>
      <c r="K18" s="78"/>
      <c r="L18" s="40"/>
      <c r="M18" s="67" t="s">
        <v>23</v>
      </c>
      <c r="N18" s="68">
        <v>7800</v>
      </c>
      <c r="O18" s="69">
        <v>100</v>
      </c>
    </row>
    <row r="19" spans="1:15" ht="31.8" thickBot="1">
      <c r="B19" s="79"/>
      <c r="C19" s="70" t="s">
        <v>2</v>
      </c>
      <c r="D19" s="82" t="s">
        <v>50</v>
      </c>
      <c r="E19" s="81" t="s">
        <v>71</v>
      </c>
      <c r="F19" s="77"/>
      <c r="G19" s="78"/>
      <c r="H19" s="78"/>
      <c r="I19" s="78"/>
      <c r="J19" s="78"/>
      <c r="K19" s="78"/>
      <c r="L19" s="40"/>
      <c r="M19" s="67" t="s">
        <v>24</v>
      </c>
      <c r="N19" s="68">
        <v>7700</v>
      </c>
      <c r="O19" s="69">
        <v>200</v>
      </c>
    </row>
    <row r="20" spans="1:15" ht="31.8" thickBot="1">
      <c r="B20" s="61" t="s">
        <v>0</v>
      </c>
      <c r="C20" s="83" t="s">
        <v>2</v>
      </c>
      <c r="D20" s="80" t="s">
        <v>20</v>
      </c>
      <c r="E20" s="81" t="s">
        <v>71</v>
      </c>
      <c r="F20" s="77"/>
      <c r="G20" s="78"/>
      <c r="H20" s="78"/>
      <c r="I20" s="78"/>
      <c r="J20" s="78"/>
      <c r="K20" s="78"/>
      <c r="L20" s="40"/>
      <c r="M20" s="67" t="s">
        <v>29</v>
      </c>
      <c r="N20" s="68">
        <v>7100</v>
      </c>
      <c r="O20" s="69">
        <v>300</v>
      </c>
    </row>
    <row r="21" spans="1:15" ht="31.8" thickBot="1">
      <c r="B21" s="84"/>
      <c r="C21" s="85" t="s">
        <v>2</v>
      </c>
      <c r="D21" s="82" t="s">
        <v>51</v>
      </c>
      <c r="E21" s="81" t="s">
        <v>71</v>
      </c>
      <c r="F21" s="77"/>
      <c r="G21" s="78"/>
      <c r="H21" s="78"/>
      <c r="I21" s="78"/>
      <c r="J21" s="78"/>
      <c r="K21" s="78"/>
      <c r="L21" s="40"/>
      <c r="M21" s="86" t="s">
        <v>31</v>
      </c>
      <c r="N21" s="87">
        <v>2700</v>
      </c>
      <c r="O21" s="88">
        <v>65</v>
      </c>
    </row>
    <row r="22" spans="1:15" ht="31.8" thickBot="1">
      <c r="B22" s="2"/>
      <c r="C22" s="2"/>
      <c r="D22" s="89" t="s">
        <v>22</v>
      </c>
      <c r="E22" s="90" t="s">
        <v>14</v>
      </c>
      <c r="F22" s="172" t="str">
        <f>IFERROR((F11-1.2)*(1/F20-1/F18)*F14,"-")</f>
        <v>-</v>
      </c>
      <c r="G22" s="172" t="str">
        <f t="shared" ref="G22:K22" si="0">IFERROR((G11-1.2)*(1/G20-1/G18)*G14,"-")</f>
        <v>-</v>
      </c>
      <c r="H22" s="172" t="str">
        <f t="shared" si="0"/>
        <v>-</v>
      </c>
      <c r="I22" s="172" t="str">
        <f t="shared" si="0"/>
        <v>-</v>
      </c>
      <c r="J22" s="172" t="str">
        <f t="shared" si="0"/>
        <v>-</v>
      </c>
      <c r="K22" s="172" t="str">
        <f t="shared" si="0"/>
        <v>-</v>
      </c>
      <c r="L22" s="92"/>
    </row>
    <row r="23" spans="1:15" s="3" customFormat="1" thickBot="1">
      <c r="D23" s="186"/>
      <c r="E23" s="181"/>
      <c r="F23" s="181"/>
      <c r="G23" s="181"/>
      <c r="H23" s="181"/>
      <c r="I23" s="181"/>
      <c r="J23" s="181"/>
      <c r="K23" s="182"/>
      <c r="L23" s="32"/>
    </row>
    <row r="24" spans="1:15">
      <c r="A24" s="194" t="s">
        <v>25</v>
      </c>
      <c r="B24" s="93" t="s">
        <v>26</v>
      </c>
      <c r="C24" s="83" t="s">
        <v>27</v>
      </c>
      <c r="D24" s="62" t="s">
        <v>28</v>
      </c>
      <c r="E24" s="63" t="s">
        <v>14</v>
      </c>
      <c r="F24" s="204"/>
      <c r="G24" s="205"/>
      <c r="H24" s="205"/>
      <c r="I24" s="205"/>
      <c r="J24" s="205"/>
      <c r="K24" s="205"/>
      <c r="L24" s="94"/>
    </row>
    <row r="25" spans="1:15">
      <c r="A25" s="195"/>
      <c r="B25" s="95" t="s">
        <v>30</v>
      </c>
      <c r="C25" s="70" t="s">
        <v>27</v>
      </c>
      <c r="D25" s="96" t="s">
        <v>28</v>
      </c>
      <c r="E25" s="97" t="s">
        <v>14</v>
      </c>
      <c r="F25" s="206"/>
      <c r="G25" s="207"/>
      <c r="H25" s="207"/>
      <c r="I25" s="207"/>
      <c r="J25" s="207"/>
      <c r="K25" s="207"/>
      <c r="L25" s="94"/>
    </row>
    <row r="26" spans="1:15">
      <c r="A26" s="195"/>
      <c r="B26" s="95" t="s">
        <v>32</v>
      </c>
      <c r="C26" s="70" t="s">
        <v>27</v>
      </c>
      <c r="D26" s="96" t="s">
        <v>28</v>
      </c>
      <c r="E26" s="97" t="s">
        <v>14</v>
      </c>
      <c r="F26" s="206"/>
      <c r="G26" s="207"/>
      <c r="H26" s="207"/>
      <c r="I26" s="207"/>
      <c r="J26" s="207"/>
      <c r="K26" s="207"/>
      <c r="L26" s="94"/>
    </row>
    <row r="27" spans="1:15">
      <c r="A27" s="195"/>
      <c r="B27" s="95" t="s">
        <v>33</v>
      </c>
      <c r="C27" s="70" t="s">
        <v>27</v>
      </c>
      <c r="D27" s="96" t="s">
        <v>28</v>
      </c>
      <c r="E27" s="97" t="s">
        <v>14</v>
      </c>
      <c r="F27" s="206"/>
      <c r="G27" s="206"/>
      <c r="H27" s="207"/>
      <c r="I27" s="207"/>
      <c r="J27" s="207"/>
      <c r="K27" s="207"/>
      <c r="L27" s="94"/>
      <c r="M27" s="98"/>
      <c r="N27" s="98"/>
      <c r="O27" s="98"/>
    </row>
    <row r="28" spans="1:15">
      <c r="A28" s="195"/>
      <c r="B28" s="95" t="s">
        <v>34</v>
      </c>
      <c r="C28" s="70" t="s">
        <v>27</v>
      </c>
      <c r="D28" s="99" t="s">
        <v>28</v>
      </c>
      <c r="E28" s="100" t="s">
        <v>14</v>
      </c>
      <c r="F28" s="208"/>
      <c r="G28" s="208"/>
      <c r="H28" s="209"/>
      <c r="I28" s="209"/>
      <c r="J28" s="209"/>
      <c r="K28" s="209"/>
      <c r="L28" s="94"/>
      <c r="M28" s="98"/>
      <c r="N28" s="98"/>
      <c r="O28" s="98"/>
    </row>
    <row r="29" spans="1:15">
      <c r="A29" s="189"/>
      <c r="B29" s="95" t="s">
        <v>41</v>
      </c>
      <c r="C29" s="70" t="s">
        <v>27</v>
      </c>
      <c r="D29" s="62" t="s">
        <v>28</v>
      </c>
      <c r="E29" s="63" t="s">
        <v>14</v>
      </c>
      <c r="F29" s="204"/>
      <c r="G29" s="204"/>
      <c r="H29" s="205"/>
      <c r="I29" s="205"/>
      <c r="J29" s="205"/>
      <c r="K29" s="205"/>
      <c r="L29" s="94"/>
      <c r="M29" s="66"/>
      <c r="N29" s="66"/>
      <c r="O29" s="101"/>
    </row>
    <row r="30" spans="1:15">
      <c r="A30" s="189"/>
      <c r="B30" s="95" t="s">
        <v>42</v>
      </c>
      <c r="C30" s="70" t="s">
        <v>27</v>
      </c>
      <c r="D30" s="96" t="s">
        <v>28</v>
      </c>
      <c r="E30" s="97" t="s">
        <v>14</v>
      </c>
      <c r="F30" s="206"/>
      <c r="G30" s="206"/>
      <c r="H30" s="207"/>
      <c r="I30" s="207"/>
      <c r="J30" s="207"/>
      <c r="K30" s="207"/>
      <c r="L30" s="94"/>
    </row>
    <row r="31" spans="1:15">
      <c r="A31" s="189"/>
      <c r="B31" s="95" t="s">
        <v>43</v>
      </c>
      <c r="C31" s="70" t="s">
        <v>27</v>
      </c>
      <c r="D31" s="96" t="s">
        <v>28</v>
      </c>
      <c r="E31" s="97" t="s">
        <v>14</v>
      </c>
      <c r="F31" s="206"/>
      <c r="G31" s="206"/>
      <c r="H31" s="207"/>
      <c r="I31" s="207"/>
      <c r="J31" s="207"/>
      <c r="K31" s="207"/>
      <c r="L31" s="94"/>
    </row>
    <row r="32" spans="1:15" ht="16.2" thickBot="1">
      <c r="A32" s="191"/>
      <c r="B32" s="102" t="s">
        <v>44</v>
      </c>
      <c r="C32" s="85" t="s">
        <v>27</v>
      </c>
      <c r="D32" s="103" t="s">
        <v>28</v>
      </c>
      <c r="E32" s="72" t="s">
        <v>14</v>
      </c>
      <c r="F32" s="210"/>
      <c r="G32" s="210"/>
      <c r="H32" s="211"/>
      <c r="I32" s="211"/>
      <c r="J32" s="211"/>
      <c r="K32" s="211"/>
      <c r="L32" s="94"/>
    </row>
    <row r="33" spans="1:12" ht="16.2" hidden="1" thickBot="1">
      <c r="A33" s="104"/>
      <c r="B33" s="105"/>
      <c r="C33" s="106"/>
      <c r="D33" s="17" t="s">
        <v>45</v>
      </c>
      <c r="E33" s="107" t="s">
        <v>14</v>
      </c>
      <c r="F33" s="108" t="e">
        <f t="shared" ref="F33:K41" si="1">(F24-F$43)^2</f>
        <v>#VALUE!</v>
      </c>
      <c r="G33" s="108" t="e">
        <f t="shared" si="1"/>
        <v>#VALUE!</v>
      </c>
      <c r="H33" s="109" t="e">
        <f t="shared" si="1"/>
        <v>#VALUE!</v>
      </c>
      <c r="I33" s="110" t="e">
        <f t="shared" si="1"/>
        <v>#VALUE!</v>
      </c>
      <c r="J33" s="110" t="e">
        <f t="shared" si="1"/>
        <v>#VALUE!</v>
      </c>
      <c r="K33" s="110" t="e">
        <f t="shared" si="1"/>
        <v>#VALUE!</v>
      </c>
      <c r="L33" s="94"/>
    </row>
    <row r="34" spans="1:12" ht="16.2" hidden="1" thickBot="1">
      <c r="A34" s="104"/>
      <c r="B34" s="105"/>
      <c r="C34" s="106"/>
      <c r="D34" s="111" t="s">
        <v>45</v>
      </c>
      <c r="E34" s="97" t="s">
        <v>14</v>
      </c>
      <c r="F34" s="112" t="e">
        <f t="shared" si="1"/>
        <v>#VALUE!</v>
      </c>
      <c r="G34" s="109" t="e">
        <f t="shared" si="1"/>
        <v>#VALUE!</v>
      </c>
      <c r="H34" s="109" t="e">
        <f t="shared" si="1"/>
        <v>#VALUE!</v>
      </c>
      <c r="I34" s="110" t="e">
        <f t="shared" si="1"/>
        <v>#VALUE!</v>
      </c>
      <c r="J34" s="110" t="e">
        <f t="shared" si="1"/>
        <v>#VALUE!</v>
      </c>
      <c r="K34" s="110" t="e">
        <f t="shared" si="1"/>
        <v>#VALUE!</v>
      </c>
      <c r="L34" s="94"/>
    </row>
    <row r="35" spans="1:12" ht="16.2" hidden="1" thickBot="1">
      <c r="A35" s="104"/>
      <c r="B35" s="105"/>
      <c r="C35" s="106"/>
      <c r="D35" s="111" t="s">
        <v>45</v>
      </c>
      <c r="E35" s="97" t="s">
        <v>14</v>
      </c>
      <c r="F35" s="112" t="e">
        <f t="shared" si="1"/>
        <v>#VALUE!</v>
      </c>
      <c r="G35" s="109" t="e">
        <f t="shared" si="1"/>
        <v>#VALUE!</v>
      </c>
      <c r="H35" s="109" t="e">
        <f t="shared" si="1"/>
        <v>#VALUE!</v>
      </c>
      <c r="I35" s="110" t="e">
        <f t="shared" si="1"/>
        <v>#VALUE!</v>
      </c>
      <c r="J35" s="110" t="e">
        <f t="shared" si="1"/>
        <v>#VALUE!</v>
      </c>
      <c r="K35" s="110" t="e">
        <f t="shared" si="1"/>
        <v>#VALUE!</v>
      </c>
      <c r="L35" s="94"/>
    </row>
    <row r="36" spans="1:12" ht="16.2" hidden="1" thickBot="1">
      <c r="A36" s="104"/>
      <c r="B36" s="105"/>
      <c r="C36" s="106"/>
      <c r="D36" s="111" t="s">
        <v>45</v>
      </c>
      <c r="E36" s="97" t="s">
        <v>14</v>
      </c>
      <c r="F36" s="112" t="e">
        <f t="shared" si="1"/>
        <v>#VALUE!</v>
      </c>
      <c r="G36" s="109" t="e">
        <f t="shared" si="1"/>
        <v>#VALUE!</v>
      </c>
      <c r="H36" s="109" t="e">
        <f t="shared" si="1"/>
        <v>#VALUE!</v>
      </c>
      <c r="I36" s="110" t="e">
        <f t="shared" si="1"/>
        <v>#VALUE!</v>
      </c>
      <c r="J36" s="110" t="e">
        <f t="shared" si="1"/>
        <v>#VALUE!</v>
      </c>
      <c r="K36" s="110" t="e">
        <f t="shared" si="1"/>
        <v>#VALUE!</v>
      </c>
      <c r="L36" s="94"/>
    </row>
    <row r="37" spans="1:12" ht="16.2" hidden="1" thickBot="1">
      <c r="A37" s="104"/>
      <c r="B37" s="105"/>
      <c r="C37" s="106"/>
      <c r="D37" s="111" t="s">
        <v>45</v>
      </c>
      <c r="E37" s="100" t="s">
        <v>14</v>
      </c>
      <c r="F37" s="112" t="e">
        <f t="shared" si="1"/>
        <v>#VALUE!</v>
      </c>
      <c r="G37" s="109" t="e">
        <f t="shared" si="1"/>
        <v>#VALUE!</v>
      </c>
      <c r="H37" s="109" t="e">
        <f t="shared" si="1"/>
        <v>#VALUE!</v>
      </c>
      <c r="I37" s="110" t="e">
        <f t="shared" si="1"/>
        <v>#VALUE!</v>
      </c>
      <c r="J37" s="110" t="e">
        <f t="shared" si="1"/>
        <v>#VALUE!</v>
      </c>
      <c r="K37" s="110" t="e">
        <f t="shared" si="1"/>
        <v>#VALUE!</v>
      </c>
      <c r="L37" s="94"/>
    </row>
    <row r="38" spans="1:12" ht="16.2" hidden="1" thickBot="1">
      <c r="A38" s="104"/>
      <c r="B38" s="105"/>
      <c r="C38" s="106"/>
      <c r="D38" s="111" t="s">
        <v>45</v>
      </c>
      <c r="E38" s="63" t="s">
        <v>14</v>
      </c>
      <c r="F38" s="112" t="e">
        <f t="shared" si="1"/>
        <v>#VALUE!</v>
      </c>
      <c r="G38" s="109" t="e">
        <f t="shared" si="1"/>
        <v>#VALUE!</v>
      </c>
      <c r="H38" s="109" t="e">
        <f t="shared" si="1"/>
        <v>#VALUE!</v>
      </c>
      <c r="I38" s="110" t="e">
        <f t="shared" si="1"/>
        <v>#VALUE!</v>
      </c>
      <c r="J38" s="110" t="e">
        <f t="shared" si="1"/>
        <v>#VALUE!</v>
      </c>
      <c r="K38" s="110" t="e">
        <f t="shared" si="1"/>
        <v>#VALUE!</v>
      </c>
      <c r="L38" s="94"/>
    </row>
    <row r="39" spans="1:12" ht="16.2" hidden="1" thickBot="1">
      <c r="A39" s="104"/>
      <c r="B39" s="105"/>
      <c r="C39" s="106"/>
      <c r="D39" s="111" t="s">
        <v>45</v>
      </c>
      <c r="E39" s="97" t="s">
        <v>14</v>
      </c>
      <c r="F39" s="112" t="e">
        <f t="shared" si="1"/>
        <v>#VALUE!</v>
      </c>
      <c r="G39" s="109" t="e">
        <f t="shared" si="1"/>
        <v>#VALUE!</v>
      </c>
      <c r="H39" s="109" t="e">
        <f t="shared" si="1"/>
        <v>#VALUE!</v>
      </c>
      <c r="I39" s="110" t="e">
        <f t="shared" si="1"/>
        <v>#VALUE!</v>
      </c>
      <c r="J39" s="110" t="e">
        <f t="shared" si="1"/>
        <v>#VALUE!</v>
      </c>
      <c r="K39" s="110" t="e">
        <f t="shared" si="1"/>
        <v>#VALUE!</v>
      </c>
      <c r="L39" s="94"/>
    </row>
    <row r="40" spans="1:12" ht="16.2" hidden="1" thickBot="1">
      <c r="A40" s="104"/>
      <c r="B40" s="105"/>
      <c r="C40" s="106"/>
      <c r="D40" s="111" t="s">
        <v>45</v>
      </c>
      <c r="E40" s="97" t="s">
        <v>14</v>
      </c>
      <c r="F40" s="112" t="e">
        <f t="shared" si="1"/>
        <v>#VALUE!</v>
      </c>
      <c r="G40" s="109" t="e">
        <f t="shared" si="1"/>
        <v>#VALUE!</v>
      </c>
      <c r="H40" s="109" t="e">
        <f t="shared" si="1"/>
        <v>#VALUE!</v>
      </c>
      <c r="I40" s="110" t="e">
        <f t="shared" si="1"/>
        <v>#VALUE!</v>
      </c>
      <c r="J40" s="110" t="e">
        <f t="shared" si="1"/>
        <v>#VALUE!</v>
      </c>
      <c r="K40" s="110" t="e">
        <f t="shared" si="1"/>
        <v>#VALUE!</v>
      </c>
      <c r="L40" s="94"/>
    </row>
    <row r="41" spans="1:12" ht="16.2" hidden="1" thickBot="1">
      <c r="A41" s="104"/>
      <c r="B41" s="105"/>
      <c r="C41" s="106"/>
      <c r="D41" s="113" t="s">
        <v>45</v>
      </c>
      <c r="E41" s="114" t="s">
        <v>14</v>
      </c>
      <c r="F41" s="115" t="e">
        <f t="shared" si="1"/>
        <v>#VALUE!</v>
      </c>
      <c r="G41" s="109" t="e">
        <f t="shared" si="1"/>
        <v>#VALUE!</v>
      </c>
      <c r="H41" s="109" t="e">
        <f t="shared" si="1"/>
        <v>#VALUE!</v>
      </c>
      <c r="I41" s="110" t="e">
        <f t="shared" si="1"/>
        <v>#VALUE!</v>
      </c>
      <c r="J41" s="110" t="e">
        <f t="shared" si="1"/>
        <v>#VALUE!</v>
      </c>
      <c r="K41" s="110" t="e">
        <f t="shared" si="1"/>
        <v>#VALUE!</v>
      </c>
      <c r="L41" s="94"/>
    </row>
    <row r="42" spans="1:12" ht="16.2" thickBot="1">
      <c r="B42" s="116"/>
      <c r="C42" s="117"/>
      <c r="D42" s="118" t="s">
        <v>46</v>
      </c>
      <c r="E42" s="119"/>
      <c r="F42" s="120">
        <f t="shared" ref="F42:K42" si="2">COUNT(F24:F32)</f>
        <v>0</v>
      </c>
      <c r="G42" s="121">
        <f t="shared" si="2"/>
        <v>0</v>
      </c>
      <c r="H42" s="121">
        <f t="shared" si="2"/>
        <v>0</v>
      </c>
      <c r="I42" s="122">
        <f t="shared" si="2"/>
        <v>0</v>
      </c>
      <c r="J42" s="122">
        <f t="shared" si="2"/>
        <v>0</v>
      </c>
      <c r="K42" s="122">
        <f t="shared" si="2"/>
        <v>0</v>
      </c>
      <c r="L42" s="40"/>
    </row>
    <row r="43" spans="1:12" ht="16.2" thickBot="1">
      <c r="C43" s="117"/>
      <c r="D43" s="123" t="s">
        <v>35</v>
      </c>
      <c r="E43" s="124" t="s">
        <v>14</v>
      </c>
      <c r="F43" s="125" t="str">
        <f t="shared" ref="F43:K43" si="3">IF(F42=0,"-",SUM(F24:F32)/F42)</f>
        <v>-</v>
      </c>
      <c r="G43" s="126" t="str">
        <f t="shared" si="3"/>
        <v>-</v>
      </c>
      <c r="H43" s="126" t="str">
        <f t="shared" si="3"/>
        <v>-</v>
      </c>
      <c r="I43" s="127" t="str">
        <f t="shared" si="3"/>
        <v>-</v>
      </c>
      <c r="J43" s="127" t="str">
        <f t="shared" si="3"/>
        <v>-</v>
      </c>
      <c r="K43" s="127" t="str">
        <f t="shared" si="3"/>
        <v>-</v>
      </c>
      <c r="L43" s="128"/>
    </row>
    <row r="44" spans="1:12" ht="16.2" thickBot="1">
      <c r="D44" s="23"/>
      <c r="E44" s="24"/>
      <c r="F44" s="25"/>
      <c r="G44" s="25"/>
      <c r="H44" s="26"/>
      <c r="I44" s="26"/>
      <c r="J44" s="26"/>
      <c r="K44" s="27"/>
    </row>
    <row r="45" spans="1:12">
      <c r="B45" s="116"/>
      <c r="C45" s="116"/>
      <c r="D45" s="129" t="s">
        <v>36</v>
      </c>
      <c r="E45" s="130" t="s">
        <v>14</v>
      </c>
      <c r="F45" s="131" t="str">
        <f t="shared" ref="F45:K45" si="4">IFERROR(F14+F43+F22,"-")</f>
        <v>-</v>
      </c>
      <c r="G45" s="132" t="str">
        <f t="shared" si="4"/>
        <v>-</v>
      </c>
      <c r="H45" s="132" t="str">
        <f t="shared" si="4"/>
        <v>-</v>
      </c>
      <c r="I45" s="132" t="str">
        <f t="shared" si="4"/>
        <v>-</v>
      </c>
      <c r="J45" s="132" t="str">
        <f t="shared" si="4"/>
        <v>-</v>
      </c>
      <c r="K45" s="132" t="str">
        <f t="shared" si="4"/>
        <v>-</v>
      </c>
      <c r="L45" s="133"/>
    </row>
    <row r="46" spans="1:12" ht="16.2" thickBot="1">
      <c r="B46" s="116"/>
      <c r="C46" s="116"/>
      <c r="D46" s="134" t="s">
        <v>37</v>
      </c>
      <c r="E46" s="114" t="s">
        <v>14</v>
      </c>
      <c r="F46" s="135" t="str">
        <f>IFERROR(F45-1000000,"-")</f>
        <v>-</v>
      </c>
      <c r="G46" s="136" t="str">
        <f>IFERROR(G45-200000,"-")</f>
        <v>-</v>
      </c>
      <c r="H46" s="136" t="str">
        <f>IFERROR(H45-500000,"-")</f>
        <v>-</v>
      </c>
      <c r="I46" s="136" t="str">
        <f>IFERROR(I45-1000000,"-")</f>
        <v>-</v>
      </c>
      <c r="J46" s="136" t="str">
        <f>IFERROR(J45-2000000,"-")</f>
        <v>-</v>
      </c>
      <c r="K46" s="136" t="str">
        <f>IFERROR(K45-5000000,"-")</f>
        <v>-</v>
      </c>
      <c r="L46" s="133"/>
    </row>
    <row r="47" spans="1:12" s="3" customFormat="1" thickBot="1">
      <c r="B47" s="137"/>
      <c r="C47" s="137"/>
      <c r="D47" s="186"/>
      <c r="E47" s="181"/>
      <c r="F47" s="181"/>
      <c r="G47" s="181"/>
      <c r="H47" s="181"/>
      <c r="I47" s="181"/>
      <c r="J47" s="181"/>
      <c r="K47" s="182"/>
    </row>
    <row r="48" spans="1:12">
      <c r="B48" s="116"/>
      <c r="C48" s="116"/>
      <c r="D48" s="138" t="s">
        <v>38</v>
      </c>
      <c r="E48" s="139" t="s">
        <v>14</v>
      </c>
      <c r="F48" s="140">
        <v>0.3</v>
      </c>
      <c r="G48" s="140">
        <v>0.3</v>
      </c>
      <c r="H48" s="140">
        <v>0.3</v>
      </c>
      <c r="I48" s="140">
        <v>0.3</v>
      </c>
      <c r="J48" s="140">
        <v>0.3</v>
      </c>
      <c r="K48" s="140">
        <v>0.3</v>
      </c>
      <c r="L48" s="128"/>
    </row>
    <row r="49" spans="1:12">
      <c r="B49" s="116"/>
      <c r="C49" s="117"/>
      <c r="D49" s="141" t="s">
        <v>39</v>
      </c>
      <c r="E49" s="142" t="s">
        <v>14</v>
      </c>
      <c r="F49" s="143" t="str">
        <f ca="1">IF(F42&lt;=1,"-",(SUM(F$33:OFFSET(F$33,F42-1,0))/(F42-1))^0.5)</f>
        <v>-</v>
      </c>
      <c r="G49" s="144" t="str">
        <f ca="1">IF(G42&lt;=1,"-",(SUM(G$33:OFFSET(G$33,G42-1,0))/(G42-1))^0.5)</f>
        <v>-</v>
      </c>
      <c r="H49" s="144" t="str">
        <f ca="1">IF(H42&lt;=1,"-",(SUM(H$33:OFFSET(H$33,H42-1,0))/(H42-1))^0.5)</f>
        <v>-</v>
      </c>
      <c r="I49" s="144" t="str">
        <f ca="1">IF(I42&lt;=1,"-",(SUM(I$33:OFFSET(I$33,I42-1,0))/(I42-1))^0.5)</f>
        <v>-</v>
      </c>
      <c r="J49" s="144" t="str">
        <f ca="1">IF(J42&lt;=1,"-",(SUM(J$33:OFFSET(J$33,J42-1,0))/(J42-1))^0.5)</f>
        <v>-</v>
      </c>
      <c r="K49" s="145" t="str">
        <f ca="1">IF(K42&lt;=1,"-",(SUM(K$33:OFFSET(K$33,K42-1,0))/(K42-1))^0.5)</f>
        <v>-</v>
      </c>
      <c r="L49" s="128"/>
    </row>
    <row r="50" spans="1:12" ht="31.2">
      <c r="A50" s="146"/>
      <c r="C50" s="116"/>
      <c r="D50" s="147" t="s">
        <v>67</v>
      </c>
      <c r="E50" s="142" t="s">
        <v>14</v>
      </c>
      <c r="F50" s="143" t="str">
        <f t="shared" ref="F50:K50" si="5">IFERROR(IF(F42&lt;3,F48/SQRT(F42),F49/SQRT(F42)),"-")</f>
        <v>-</v>
      </c>
      <c r="G50" s="144" t="str">
        <f t="shared" si="5"/>
        <v>-</v>
      </c>
      <c r="H50" s="144" t="str">
        <f t="shared" si="5"/>
        <v>-</v>
      </c>
      <c r="I50" s="148" t="str">
        <f t="shared" si="5"/>
        <v>-</v>
      </c>
      <c r="J50" s="149" t="str">
        <f t="shared" si="5"/>
        <v>-</v>
      </c>
      <c r="K50" s="150" t="str">
        <f t="shared" si="5"/>
        <v>-</v>
      </c>
      <c r="L50" s="128"/>
    </row>
    <row r="51" spans="1:12" ht="16.2" thickBot="1">
      <c r="B51" s="116"/>
      <c r="C51" s="116"/>
      <c r="D51" s="151" t="s">
        <v>68</v>
      </c>
      <c r="E51" s="152" t="s">
        <v>14</v>
      </c>
      <c r="F51" s="153">
        <f t="shared" ref="F51:K51" si="6">SQRT(POWER(F16/2,2)+POWER(F17,2))</f>
        <v>0</v>
      </c>
      <c r="G51" s="154">
        <f t="shared" si="6"/>
        <v>0</v>
      </c>
      <c r="H51" s="154">
        <f t="shared" si="6"/>
        <v>0</v>
      </c>
      <c r="I51" s="154">
        <f t="shared" si="6"/>
        <v>0</v>
      </c>
      <c r="J51" s="155">
        <f t="shared" si="6"/>
        <v>0</v>
      </c>
      <c r="K51" s="156">
        <f t="shared" si="6"/>
        <v>0</v>
      </c>
      <c r="L51" s="128"/>
    </row>
    <row r="52" spans="1:12" ht="31.8" thickBot="1">
      <c r="B52" s="116"/>
      <c r="C52" s="116"/>
      <c r="D52" s="157" t="s">
        <v>69</v>
      </c>
      <c r="E52" s="158" t="s">
        <v>14</v>
      </c>
      <c r="F52" s="159" t="str">
        <f>IFERROR(F14*SQRT(POWER((F18-F20)/F18/F20*F12,2)+POWER((F11-1.2),2)*(POWER(F21,2)/POWER(F20,4)+POWER(F19,2)/POWER(F18,4))),"-")</f>
        <v>-</v>
      </c>
      <c r="G52" s="160" t="str">
        <f t="shared" ref="G52:K52" si="7">IFERROR(G14*SQRT(POWER((G18-G20)/G18/G20*G12,2)+POWER((G11-1.2),2)*(POWER(G21,2)/POWER(G20,4)+POWER(G19,2)/POWER(G18,4))),"-")</f>
        <v>-</v>
      </c>
      <c r="H52" s="160" t="str">
        <f t="shared" si="7"/>
        <v>-</v>
      </c>
      <c r="I52" s="160" t="str">
        <f t="shared" si="7"/>
        <v>-</v>
      </c>
      <c r="J52" s="160" t="str">
        <f t="shared" si="7"/>
        <v>-</v>
      </c>
      <c r="K52" s="161" t="str">
        <f t="shared" si="7"/>
        <v>-</v>
      </c>
      <c r="L52" s="162"/>
    </row>
    <row r="53" spans="1:12" ht="31.8" thickBot="1">
      <c r="B53" s="116"/>
      <c r="D53" s="157" t="s">
        <v>70</v>
      </c>
      <c r="E53" s="124" t="s">
        <v>14</v>
      </c>
      <c r="F53" s="163">
        <f>IFERROR(SQRT(POWER(0.041,2)),"-")</f>
        <v>4.1000000000000002E-2</v>
      </c>
      <c r="G53" s="175">
        <f t="shared" ref="G53:I53" si="8">IFERROR(SQRT(POWER(0.041,2)),"-")</f>
        <v>4.1000000000000002E-2</v>
      </c>
      <c r="H53" s="175">
        <f t="shared" si="8"/>
        <v>4.1000000000000002E-2</v>
      </c>
      <c r="I53" s="175">
        <f t="shared" si="8"/>
        <v>4.1000000000000002E-2</v>
      </c>
      <c r="J53" s="175">
        <f>IFERROR(SQRT(POWER(0.041,2)),"-")</f>
        <v>4.1000000000000002E-2</v>
      </c>
      <c r="K53" s="176">
        <f>IFERROR(SQRT(POWER(0.041,2)),"-")</f>
        <v>4.1000000000000002E-2</v>
      </c>
      <c r="L53" s="128"/>
    </row>
    <row r="54" spans="1:12" ht="31.8" thickBot="1">
      <c r="B54" s="116"/>
      <c r="C54" s="116"/>
      <c r="D54" s="164" t="s">
        <v>40</v>
      </c>
      <c r="E54" s="165" t="s">
        <v>14</v>
      </c>
      <c r="F54" s="166" t="str">
        <f t="shared" ref="F54:K54" si="9">IFERROR(2*SQRT(POWER(F50,2)+POWER(F51,2)+POWER(F52,2)+POWER(F53,2)),"-")</f>
        <v>-</v>
      </c>
      <c r="G54" s="167" t="str">
        <f t="shared" si="9"/>
        <v>-</v>
      </c>
      <c r="H54" s="167" t="str">
        <f t="shared" si="9"/>
        <v>-</v>
      </c>
      <c r="I54" s="166" t="str">
        <f t="shared" si="9"/>
        <v>-</v>
      </c>
      <c r="J54" s="168" t="str">
        <f t="shared" si="9"/>
        <v>-</v>
      </c>
      <c r="K54" s="169" t="str">
        <f t="shared" si="9"/>
        <v>-</v>
      </c>
      <c r="L54" s="128"/>
    </row>
    <row r="55" spans="1:12">
      <c r="B55" s="2"/>
      <c r="C55" s="2"/>
      <c r="I55" s="171"/>
      <c r="J55" s="171"/>
    </row>
  </sheetData>
  <sheetProtection password="DC66" sheet="1" objects="1" scenarios="1"/>
  <mergeCells count="11">
    <mergeCell ref="M11:O11"/>
    <mergeCell ref="D1:K1"/>
    <mergeCell ref="B2:C4"/>
    <mergeCell ref="H2:K3"/>
    <mergeCell ref="F5:K5"/>
    <mergeCell ref="B8:B11"/>
    <mergeCell ref="D13:K13"/>
    <mergeCell ref="B14:B16"/>
    <mergeCell ref="D23:K23"/>
    <mergeCell ref="A24:A32"/>
    <mergeCell ref="D47:K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5"/>
  <sheetViews>
    <sheetView topLeftCell="A7" zoomScale="55" zoomScaleNormal="55" workbookViewId="0">
      <selection activeCell="F27" sqref="F27"/>
    </sheetView>
  </sheetViews>
  <sheetFormatPr defaultRowHeight="15.6"/>
  <cols>
    <col min="1" max="1" width="12.6640625" style="1" customWidth="1"/>
    <col min="2" max="2" width="19.77734375" style="1" customWidth="1"/>
    <col min="3" max="3" width="19.88671875" style="1" customWidth="1"/>
    <col min="4" max="4" width="41.6640625" style="1" customWidth="1"/>
    <col min="5" max="5" width="6.109375" style="170" customWidth="1"/>
    <col min="6" max="6" width="17.88671875" style="2" customWidth="1"/>
    <col min="7" max="7" width="17.77734375" style="2" customWidth="1"/>
    <col min="8" max="8" width="17.88671875" style="1" customWidth="1"/>
    <col min="9" max="9" width="17.77734375" style="1" customWidth="1"/>
    <col min="10" max="10" width="17.88671875" style="1" customWidth="1"/>
    <col min="11" max="11" width="17.6640625" style="1" customWidth="1"/>
    <col min="12" max="12" width="4.88671875" style="3" customWidth="1"/>
    <col min="13" max="13" width="25.44140625" style="1" customWidth="1"/>
    <col min="14" max="14" width="20.21875" style="1" customWidth="1"/>
    <col min="15" max="15" width="21.44140625" style="1" customWidth="1"/>
    <col min="16" max="16" width="18.109375" style="1" customWidth="1"/>
    <col min="17" max="16384" width="8.88671875" style="1"/>
  </cols>
  <sheetData>
    <row r="1" spans="1:15" ht="51" customHeight="1" thickBot="1">
      <c r="B1" s="2"/>
      <c r="C1" s="2"/>
      <c r="D1" s="199" t="s">
        <v>55</v>
      </c>
      <c r="E1" s="199"/>
      <c r="F1" s="199"/>
      <c r="G1" s="199"/>
      <c r="H1" s="199"/>
      <c r="I1" s="199"/>
      <c r="J1" s="199"/>
      <c r="K1" s="200"/>
    </row>
    <row r="2" spans="1:15" ht="31.2">
      <c r="B2" s="187" t="s">
        <v>65</v>
      </c>
      <c r="C2" s="188"/>
      <c r="D2" s="4" t="s">
        <v>56</v>
      </c>
      <c r="E2" s="5" t="s">
        <v>4</v>
      </c>
      <c r="F2" s="6"/>
      <c r="G2" s="7"/>
      <c r="H2" s="193" t="s">
        <v>72</v>
      </c>
      <c r="I2" s="193"/>
      <c r="J2" s="193"/>
      <c r="K2" s="193"/>
    </row>
    <row r="3" spans="1:15" ht="31.2">
      <c r="B3" s="189"/>
      <c r="C3" s="190"/>
      <c r="D3" s="8" t="s">
        <v>57</v>
      </c>
      <c r="E3" s="9" t="s">
        <v>6</v>
      </c>
      <c r="F3" s="10"/>
      <c r="G3" s="7"/>
      <c r="H3" s="193"/>
      <c r="I3" s="193"/>
      <c r="J3" s="193"/>
      <c r="K3" s="193"/>
    </row>
    <row r="4" spans="1:15" ht="31.8" thickBot="1">
      <c r="B4" s="191"/>
      <c r="C4" s="192"/>
      <c r="D4" s="11" t="s">
        <v>58</v>
      </c>
      <c r="E4" s="12" t="s">
        <v>8</v>
      </c>
      <c r="F4" s="13"/>
      <c r="H4" s="2"/>
      <c r="I4" s="2"/>
      <c r="J4" s="2"/>
      <c r="K4" s="2"/>
      <c r="L4" s="1"/>
    </row>
    <row r="5" spans="1:15" ht="16.2" thickBot="1">
      <c r="B5" s="2"/>
      <c r="C5" s="2"/>
      <c r="D5" s="14"/>
      <c r="E5" s="15"/>
      <c r="F5" s="196" t="s">
        <v>66</v>
      </c>
      <c r="G5" s="197"/>
      <c r="H5" s="197"/>
      <c r="I5" s="197"/>
      <c r="J5" s="197"/>
      <c r="K5" s="198"/>
      <c r="L5" s="16"/>
    </row>
    <row r="6" spans="1:15" ht="16.2" thickBot="1">
      <c r="B6" s="2"/>
      <c r="C6" s="2"/>
      <c r="D6" s="17" t="s">
        <v>0</v>
      </c>
      <c r="E6" s="18"/>
      <c r="F6" s="19" t="s">
        <v>61</v>
      </c>
      <c r="G6" s="19" t="s">
        <v>62</v>
      </c>
      <c r="H6" s="20" t="s">
        <v>63</v>
      </c>
      <c r="I6" s="21" t="s">
        <v>64</v>
      </c>
      <c r="J6" s="21" t="s">
        <v>74</v>
      </c>
      <c r="K6" s="21" t="s">
        <v>75</v>
      </c>
      <c r="L6" s="22"/>
    </row>
    <row r="7" spans="1:15" ht="16.2" thickBot="1">
      <c r="D7" s="23"/>
      <c r="E7" s="24"/>
      <c r="F7" s="25"/>
      <c r="G7" s="25"/>
      <c r="H7" s="26"/>
      <c r="I7" s="26"/>
      <c r="J7" s="26"/>
      <c r="K7" s="27"/>
    </row>
    <row r="8" spans="1:15">
      <c r="B8" s="201" t="s">
        <v>1</v>
      </c>
      <c r="C8" s="28" t="s">
        <v>2</v>
      </c>
      <c r="D8" s="29" t="s">
        <v>3</v>
      </c>
      <c r="E8" s="30" t="s">
        <v>4</v>
      </c>
      <c r="F8" s="31"/>
      <c r="G8" s="32"/>
      <c r="H8" s="32"/>
      <c r="I8" s="32"/>
      <c r="J8" s="32"/>
      <c r="L8" s="1"/>
    </row>
    <row r="9" spans="1:15">
      <c r="B9" s="202"/>
      <c r="C9" s="33" t="s">
        <v>2</v>
      </c>
      <c r="D9" s="34" t="s">
        <v>5</v>
      </c>
      <c r="E9" s="35" t="s">
        <v>6</v>
      </c>
      <c r="F9" s="36"/>
      <c r="G9" s="32"/>
      <c r="H9" s="32"/>
      <c r="I9" s="32"/>
      <c r="J9" s="32"/>
      <c r="L9" s="1"/>
    </row>
    <row r="10" spans="1:15" ht="16.2" thickBot="1">
      <c r="B10" s="202"/>
      <c r="C10" s="33" t="s">
        <v>2</v>
      </c>
      <c r="D10" s="37" t="s">
        <v>7</v>
      </c>
      <c r="E10" s="38" t="s">
        <v>8</v>
      </c>
      <c r="F10" s="39"/>
      <c r="G10" s="40"/>
      <c r="H10" s="40"/>
      <c r="I10" s="32"/>
      <c r="J10" s="32"/>
      <c r="K10" s="32"/>
      <c r="L10" s="32"/>
    </row>
    <row r="11" spans="1:15" ht="31.8" thickBot="1">
      <c r="B11" s="203"/>
      <c r="C11" s="41"/>
      <c r="D11" s="42" t="s">
        <v>9</v>
      </c>
      <c r="E11" s="43" t="s">
        <v>71</v>
      </c>
      <c r="F11" s="44">
        <f>G11</f>
        <v>0</v>
      </c>
      <c r="G11" s="45">
        <f>H11</f>
        <v>0</v>
      </c>
      <c r="H11" s="46">
        <f>(0.34848*F8-(0.009024*F10*EXP(0.0612*F9)))/(273.15+F9)</f>
        <v>0</v>
      </c>
      <c r="I11" s="47">
        <f>H11</f>
        <v>0</v>
      </c>
      <c r="J11" s="48">
        <f>I11</f>
        <v>0</v>
      </c>
      <c r="K11" s="48">
        <f>J11</f>
        <v>0</v>
      </c>
      <c r="L11" s="49"/>
      <c r="M11" s="177" t="s">
        <v>54</v>
      </c>
      <c r="N11" s="178"/>
      <c r="O11" s="179"/>
    </row>
    <row r="12" spans="1:15" ht="31.8" thickBot="1">
      <c r="B12" s="50"/>
      <c r="C12" s="50"/>
      <c r="D12" s="51" t="s">
        <v>52</v>
      </c>
      <c r="E12" s="43" t="s">
        <v>71</v>
      </c>
      <c r="F12" s="52">
        <f>SQRT(POWER(2/10000*F11,2)+POWER(F2/100000,2)+POWER(4/1000*F3,2)+POWER(9/1000*F4/100,2))</f>
        <v>0</v>
      </c>
      <c r="G12" s="52">
        <f>F12</f>
        <v>0</v>
      </c>
      <c r="H12" s="52">
        <f>F12</f>
        <v>0</v>
      </c>
      <c r="I12" s="52">
        <f>F12</f>
        <v>0</v>
      </c>
      <c r="J12" s="52">
        <f>F12</f>
        <v>0</v>
      </c>
      <c r="K12" s="52">
        <f>F12</f>
        <v>0</v>
      </c>
      <c r="L12" s="49"/>
      <c r="M12" s="53" t="s">
        <v>10</v>
      </c>
      <c r="N12" s="54" t="s">
        <v>71</v>
      </c>
      <c r="O12" s="55" t="s">
        <v>53</v>
      </c>
    </row>
    <row r="13" spans="1:15" ht="16.2" thickBot="1">
      <c r="A13" s="56"/>
      <c r="B13" s="2"/>
      <c r="C13" s="2"/>
      <c r="D13" s="180"/>
      <c r="E13" s="181"/>
      <c r="F13" s="181"/>
      <c r="G13" s="181"/>
      <c r="H13" s="181"/>
      <c r="I13" s="181"/>
      <c r="J13" s="181"/>
      <c r="K13" s="182"/>
      <c r="M13" s="57" t="s">
        <v>11</v>
      </c>
      <c r="N13" s="58">
        <v>21400</v>
      </c>
      <c r="O13" s="59">
        <v>75</v>
      </c>
    </row>
    <row r="14" spans="1:15">
      <c r="A14" s="60"/>
      <c r="B14" s="183" t="s">
        <v>12</v>
      </c>
      <c r="C14" s="61"/>
      <c r="D14" s="62" t="s">
        <v>13</v>
      </c>
      <c r="E14" s="63" t="s">
        <v>14</v>
      </c>
      <c r="F14" s="64">
        <f>200000+F15</f>
        <v>200000</v>
      </c>
      <c r="G14" s="65">
        <f>500000+G15</f>
        <v>500000</v>
      </c>
      <c r="H14" s="65">
        <f>1000000+H15</f>
        <v>1000000</v>
      </c>
      <c r="I14" s="65">
        <f>2000000+I15</f>
        <v>2000000</v>
      </c>
      <c r="J14" s="65">
        <f>5000000+J15</f>
        <v>5000000</v>
      </c>
      <c r="K14" s="65">
        <f>10000000+K15</f>
        <v>10000000</v>
      </c>
      <c r="L14" s="66"/>
      <c r="M14" s="67" t="s">
        <v>15</v>
      </c>
      <c r="N14" s="68">
        <v>8600</v>
      </c>
      <c r="O14" s="69">
        <v>85</v>
      </c>
    </row>
    <row r="15" spans="1:15" ht="16.2" thickBot="1">
      <c r="B15" s="184"/>
      <c r="C15" s="70" t="s">
        <v>2</v>
      </c>
      <c r="D15" s="71" t="s">
        <v>16</v>
      </c>
      <c r="E15" s="72" t="s">
        <v>14</v>
      </c>
      <c r="F15" s="73"/>
      <c r="G15" s="74"/>
      <c r="H15" s="74"/>
      <c r="I15" s="39"/>
      <c r="J15" s="39"/>
      <c r="K15" s="74"/>
      <c r="L15" s="40"/>
      <c r="M15" s="67" t="s">
        <v>17</v>
      </c>
      <c r="N15" s="68">
        <v>8400</v>
      </c>
      <c r="O15" s="69">
        <v>85</v>
      </c>
    </row>
    <row r="16" spans="1:15" ht="16.2" thickBot="1">
      <c r="B16" s="185"/>
      <c r="C16" s="70" t="s">
        <v>2</v>
      </c>
      <c r="D16" s="75" t="s">
        <v>18</v>
      </c>
      <c r="E16" s="76" t="s">
        <v>14</v>
      </c>
      <c r="F16" s="77"/>
      <c r="G16" s="78"/>
      <c r="H16" s="78"/>
      <c r="I16" s="78"/>
      <c r="J16" s="78"/>
      <c r="K16" s="78"/>
      <c r="L16" s="40"/>
      <c r="M16" s="67" t="s">
        <v>19</v>
      </c>
      <c r="N16" s="68">
        <v>7950</v>
      </c>
      <c r="O16" s="69">
        <v>70</v>
      </c>
    </row>
    <row r="17" spans="1:15" ht="16.2" thickBot="1">
      <c r="B17" s="79"/>
      <c r="C17" s="70" t="s">
        <v>2</v>
      </c>
      <c r="D17" s="75" t="s">
        <v>48</v>
      </c>
      <c r="E17" s="76" t="s">
        <v>14</v>
      </c>
      <c r="F17" s="77"/>
      <c r="G17" s="78"/>
      <c r="H17" s="78"/>
      <c r="I17" s="78"/>
      <c r="J17" s="78"/>
      <c r="K17" s="78"/>
      <c r="L17" s="40"/>
      <c r="M17" s="67" t="s">
        <v>21</v>
      </c>
      <c r="N17" s="68">
        <v>7700</v>
      </c>
      <c r="O17" s="69">
        <v>100</v>
      </c>
    </row>
    <row r="18" spans="1:15" ht="18.600000000000001" thickBot="1">
      <c r="B18" s="79"/>
      <c r="C18" s="70" t="s">
        <v>2</v>
      </c>
      <c r="D18" s="80" t="s">
        <v>49</v>
      </c>
      <c r="E18" s="81" t="s">
        <v>71</v>
      </c>
      <c r="F18" s="77"/>
      <c r="G18" s="78"/>
      <c r="H18" s="78"/>
      <c r="I18" s="78"/>
      <c r="J18" s="78"/>
      <c r="K18" s="78"/>
      <c r="L18" s="40"/>
      <c r="M18" s="67" t="s">
        <v>23</v>
      </c>
      <c r="N18" s="68">
        <v>7800</v>
      </c>
      <c r="O18" s="69">
        <v>100</v>
      </c>
    </row>
    <row r="19" spans="1:15" ht="31.8" thickBot="1">
      <c r="B19" s="79"/>
      <c r="C19" s="70" t="s">
        <v>2</v>
      </c>
      <c r="D19" s="82" t="s">
        <v>50</v>
      </c>
      <c r="E19" s="81" t="s">
        <v>71</v>
      </c>
      <c r="F19" s="77"/>
      <c r="G19" s="78"/>
      <c r="H19" s="78"/>
      <c r="I19" s="78"/>
      <c r="J19" s="78"/>
      <c r="K19" s="78"/>
      <c r="L19" s="40"/>
      <c r="M19" s="67" t="s">
        <v>24</v>
      </c>
      <c r="N19" s="68">
        <v>7700</v>
      </c>
      <c r="O19" s="69">
        <v>200</v>
      </c>
    </row>
    <row r="20" spans="1:15" ht="31.8" thickBot="1">
      <c r="B20" s="61" t="s">
        <v>0</v>
      </c>
      <c r="C20" s="83" t="s">
        <v>2</v>
      </c>
      <c r="D20" s="80" t="s">
        <v>20</v>
      </c>
      <c r="E20" s="81" t="s">
        <v>71</v>
      </c>
      <c r="F20" s="77"/>
      <c r="G20" s="78"/>
      <c r="H20" s="78"/>
      <c r="I20" s="78"/>
      <c r="J20" s="78"/>
      <c r="K20" s="78"/>
      <c r="L20" s="40"/>
      <c r="M20" s="67" t="s">
        <v>29</v>
      </c>
      <c r="N20" s="68">
        <v>7100</v>
      </c>
      <c r="O20" s="69">
        <v>300</v>
      </c>
    </row>
    <row r="21" spans="1:15" ht="31.8" thickBot="1">
      <c r="B21" s="84"/>
      <c r="C21" s="85" t="s">
        <v>2</v>
      </c>
      <c r="D21" s="82" t="s">
        <v>51</v>
      </c>
      <c r="E21" s="81" t="s">
        <v>71</v>
      </c>
      <c r="F21" s="77"/>
      <c r="G21" s="78"/>
      <c r="H21" s="78"/>
      <c r="I21" s="78"/>
      <c r="J21" s="78"/>
      <c r="K21" s="78"/>
      <c r="L21" s="40"/>
      <c r="M21" s="86" t="s">
        <v>31</v>
      </c>
      <c r="N21" s="87">
        <v>2700</v>
      </c>
      <c r="O21" s="88">
        <v>65</v>
      </c>
    </row>
    <row r="22" spans="1:15" ht="31.8" thickBot="1">
      <c r="B22" s="2"/>
      <c r="C22" s="2"/>
      <c r="D22" s="89" t="s">
        <v>22</v>
      </c>
      <c r="E22" s="90" t="s">
        <v>14</v>
      </c>
      <c r="F22" s="91" t="str">
        <f>IFERROR((F11-1.2)*(1/F20-1/F18)*F14,"-")</f>
        <v>-</v>
      </c>
      <c r="G22" s="91" t="str">
        <f t="shared" ref="G22:K22" si="0">IFERROR((G11-1.2)*(1/G20-1/G18)*G14,"-")</f>
        <v>-</v>
      </c>
      <c r="H22" s="91" t="str">
        <f t="shared" si="0"/>
        <v>-</v>
      </c>
      <c r="I22" s="91" t="str">
        <f t="shared" si="0"/>
        <v>-</v>
      </c>
      <c r="J22" s="91" t="str">
        <f t="shared" si="0"/>
        <v>-</v>
      </c>
      <c r="K22" s="91" t="str">
        <f t="shared" si="0"/>
        <v>-</v>
      </c>
      <c r="L22" s="92"/>
    </row>
    <row r="23" spans="1:15" s="3" customFormat="1" thickBot="1">
      <c r="D23" s="186"/>
      <c r="E23" s="181"/>
      <c r="F23" s="181"/>
      <c r="G23" s="181"/>
      <c r="H23" s="181"/>
      <c r="I23" s="181"/>
      <c r="J23" s="181"/>
      <c r="K23" s="182"/>
      <c r="L23" s="32"/>
    </row>
    <row r="24" spans="1:15">
      <c r="A24" s="194" t="s">
        <v>25</v>
      </c>
      <c r="B24" s="93" t="s">
        <v>26</v>
      </c>
      <c r="C24" s="83" t="s">
        <v>27</v>
      </c>
      <c r="D24" s="62" t="s">
        <v>28</v>
      </c>
      <c r="E24" s="63" t="s">
        <v>14</v>
      </c>
      <c r="F24" s="204"/>
      <c r="G24" s="205"/>
      <c r="H24" s="205"/>
      <c r="I24" s="205"/>
      <c r="J24" s="205"/>
      <c r="K24" s="205"/>
      <c r="L24" s="94"/>
    </row>
    <row r="25" spans="1:15">
      <c r="A25" s="195"/>
      <c r="B25" s="95" t="s">
        <v>30</v>
      </c>
      <c r="C25" s="70" t="s">
        <v>27</v>
      </c>
      <c r="D25" s="96" t="s">
        <v>28</v>
      </c>
      <c r="E25" s="97" t="s">
        <v>14</v>
      </c>
      <c r="F25" s="206"/>
      <c r="G25" s="207"/>
      <c r="H25" s="207"/>
      <c r="I25" s="207"/>
      <c r="J25" s="207"/>
      <c r="K25" s="207"/>
      <c r="L25" s="94"/>
    </row>
    <row r="26" spans="1:15">
      <c r="A26" s="195"/>
      <c r="B26" s="95" t="s">
        <v>32</v>
      </c>
      <c r="C26" s="70" t="s">
        <v>27</v>
      </c>
      <c r="D26" s="96" t="s">
        <v>28</v>
      </c>
      <c r="E26" s="97" t="s">
        <v>14</v>
      </c>
      <c r="F26" s="206"/>
      <c r="G26" s="207"/>
      <c r="H26" s="207"/>
      <c r="I26" s="207"/>
      <c r="J26" s="207"/>
      <c r="K26" s="207"/>
      <c r="L26" s="94"/>
    </row>
    <row r="27" spans="1:15">
      <c r="A27" s="195"/>
      <c r="B27" s="95" t="s">
        <v>33</v>
      </c>
      <c r="C27" s="70" t="s">
        <v>27</v>
      </c>
      <c r="D27" s="96" t="s">
        <v>28</v>
      </c>
      <c r="E27" s="97" t="s">
        <v>14</v>
      </c>
      <c r="F27" s="206"/>
      <c r="G27" s="206"/>
      <c r="H27" s="207"/>
      <c r="I27" s="207"/>
      <c r="J27" s="207"/>
      <c r="K27" s="207"/>
      <c r="L27" s="94"/>
      <c r="M27" s="98"/>
      <c r="N27" s="98"/>
      <c r="O27" s="98"/>
    </row>
    <row r="28" spans="1:15">
      <c r="A28" s="195"/>
      <c r="B28" s="95" t="s">
        <v>34</v>
      </c>
      <c r="C28" s="70" t="s">
        <v>27</v>
      </c>
      <c r="D28" s="99" t="s">
        <v>28</v>
      </c>
      <c r="E28" s="100" t="s">
        <v>14</v>
      </c>
      <c r="F28" s="208"/>
      <c r="G28" s="208"/>
      <c r="H28" s="209"/>
      <c r="I28" s="209"/>
      <c r="J28" s="209"/>
      <c r="K28" s="209"/>
      <c r="L28" s="94"/>
      <c r="M28" s="98"/>
      <c r="N28" s="98"/>
      <c r="O28" s="98"/>
    </row>
    <row r="29" spans="1:15">
      <c r="A29" s="189"/>
      <c r="B29" s="95" t="s">
        <v>41</v>
      </c>
      <c r="C29" s="70" t="s">
        <v>27</v>
      </c>
      <c r="D29" s="62" t="s">
        <v>28</v>
      </c>
      <c r="E29" s="63" t="s">
        <v>14</v>
      </c>
      <c r="F29" s="204"/>
      <c r="G29" s="204"/>
      <c r="H29" s="205"/>
      <c r="I29" s="205"/>
      <c r="J29" s="205"/>
      <c r="K29" s="205"/>
      <c r="L29" s="94"/>
      <c r="M29" s="66"/>
      <c r="N29" s="66"/>
      <c r="O29" s="101"/>
    </row>
    <row r="30" spans="1:15">
      <c r="A30" s="189"/>
      <c r="B30" s="95" t="s">
        <v>42</v>
      </c>
      <c r="C30" s="70" t="s">
        <v>27</v>
      </c>
      <c r="D30" s="96" t="s">
        <v>28</v>
      </c>
      <c r="E30" s="97" t="s">
        <v>14</v>
      </c>
      <c r="F30" s="206"/>
      <c r="G30" s="206"/>
      <c r="H30" s="207"/>
      <c r="I30" s="207"/>
      <c r="J30" s="207"/>
      <c r="K30" s="207"/>
      <c r="L30" s="94"/>
    </row>
    <row r="31" spans="1:15">
      <c r="A31" s="189"/>
      <c r="B31" s="95" t="s">
        <v>43</v>
      </c>
      <c r="C31" s="70" t="s">
        <v>27</v>
      </c>
      <c r="D31" s="96" t="s">
        <v>28</v>
      </c>
      <c r="E31" s="97" t="s">
        <v>14</v>
      </c>
      <c r="F31" s="206"/>
      <c r="G31" s="206"/>
      <c r="H31" s="207"/>
      <c r="I31" s="207"/>
      <c r="J31" s="207"/>
      <c r="K31" s="207"/>
      <c r="L31" s="94"/>
    </row>
    <row r="32" spans="1:15" ht="16.2" thickBot="1">
      <c r="A32" s="191"/>
      <c r="B32" s="102" t="s">
        <v>44</v>
      </c>
      <c r="C32" s="85" t="s">
        <v>27</v>
      </c>
      <c r="D32" s="103" t="s">
        <v>28</v>
      </c>
      <c r="E32" s="72" t="s">
        <v>14</v>
      </c>
      <c r="F32" s="210"/>
      <c r="G32" s="210"/>
      <c r="H32" s="211"/>
      <c r="I32" s="211"/>
      <c r="J32" s="211"/>
      <c r="K32" s="211"/>
      <c r="L32" s="94"/>
    </row>
    <row r="33" spans="1:12" ht="16.2" hidden="1" thickBot="1">
      <c r="A33" s="104"/>
      <c r="B33" s="105"/>
      <c r="C33" s="106"/>
      <c r="D33" s="17" t="s">
        <v>45</v>
      </c>
      <c r="E33" s="107" t="s">
        <v>14</v>
      </c>
      <c r="F33" s="108" t="e">
        <f t="shared" ref="F33:K41" si="1">(F24-F$43)^2</f>
        <v>#VALUE!</v>
      </c>
      <c r="G33" s="108" t="e">
        <f t="shared" si="1"/>
        <v>#VALUE!</v>
      </c>
      <c r="H33" s="109" t="e">
        <f t="shared" si="1"/>
        <v>#VALUE!</v>
      </c>
      <c r="I33" s="110" t="e">
        <f t="shared" si="1"/>
        <v>#VALUE!</v>
      </c>
      <c r="J33" s="110" t="e">
        <f t="shared" si="1"/>
        <v>#VALUE!</v>
      </c>
      <c r="K33" s="110" t="e">
        <f t="shared" si="1"/>
        <v>#VALUE!</v>
      </c>
      <c r="L33" s="94"/>
    </row>
    <row r="34" spans="1:12" ht="16.2" hidden="1" thickBot="1">
      <c r="A34" s="104"/>
      <c r="B34" s="105"/>
      <c r="C34" s="106"/>
      <c r="D34" s="111" t="s">
        <v>45</v>
      </c>
      <c r="E34" s="97" t="s">
        <v>14</v>
      </c>
      <c r="F34" s="112" t="e">
        <f t="shared" si="1"/>
        <v>#VALUE!</v>
      </c>
      <c r="G34" s="109" t="e">
        <f t="shared" si="1"/>
        <v>#VALUE!</v>
      </c>
      <c r="H34" s="109" t="e">
        <f t="shared" si="1"/>
        <v>#VALUE!</v>
      </c>
      <c r="I34" s="110" t="e">
        <f t="shared" si="1"/>
        <v>#VALUE!</v>
      </c>
      <c r="J34" s="110" t="e">
        <f t="shared" si="1"/>
        <v>#VALUE!</v>
      </c>
      <c r="K34" s="110" t="e">
        <f t="shared" si="1"/>
        <v>#VALUE!</v>
      </c>
      <c r="L34" s="94"/>
    </row>
    <row r="35" spans="1:12" ht="16.2" hidden="1" thickBot="1">
      <c r="A35" s="104"/>
      <c r="B35" s="105"/>
      <c r="C35" s="106"/>
      <c r="D35" s="111" t="s">
        <v>45</v>
      </c>
      <c r="E35" s="97" t="s">
        <v>14</v>
      </c>
      <c r="F35" s="112" t="e">
        <f t="shared" si="1"/>
        <v>#VALUE!</v>
      </c>
      <c r="G35" s="109" t="e">
        <f t="shared" si="1"/>
        <v>#VALUE!</v>
      </c>
      <c r="H35" s="109" t="e">
        <f t="shared" si="1"/>
        <v>#VALUE!</v>
      </c>
      <c r="I35" s="110" t="e">
        <f t="shared" si="1"/>
        <v>#VALUE!</v>
      </c>
      <c r="J35" s="110" t="e">
        <f t="shared" si="1"/>
        <v>#VALUE!</v>
      </c>
      <c r="K35" s="110" t="e">
        <f t="shared" si="1"/>
        <v>#VALUE!</v>
      </c>
      <c r="L35" s="94"/>
    </row>
    <row r="36" spans="1:12" ht="16.2" hidden="1" thickBot="1">
      <c r="A36" s="104"/>
      <c r="B36" s="105"/>
      <c r="C36" s="106"/>
      <c r="D36" s="111" t="s">
        <v>45</v>
      </c>
      <c r="E36" s="97" t="s">
        <v>14</v>
      </c>
      <c r="F36" s="112" t="e">
        <f t="shared" si="1"/>
        <v>#VALUE!</v>
      </c>
      <c r="G36" s="109" t="e">
        <f t="shared" si="1"/>
        <v>#VALUE!</v>
      </c>
      <c r="H36" s="109" t="e">
        <f t="shared" si="1"/>
        <v>#VALUE!</v>
      </c>
      <c r="I36" s="110" t="e">
        <f t="shared" si="1"/>
        <v>#VALUE!</v>
      </c>
      <c r="J36" s="110" t="e">
        <f t="shared" si="1"/>
        <v>#VALUE!</v>
      </c>
      <c r="K36" s="110" t="e">
        <f t="shared" si="1"/>
        <v>#VALUE!</v>
      </c>
      <c r="L36" s="94"/>
    </row>
    <row r="37" spans="1:12" ht="16.2" hidden="1" thickBot="1">
      <c r="A37" s="104"/>
      <c r="B37" s="105"/>
      <c r="C37" s="106"/>
      <c r="D37" s="111" t="s">
        <v>45</v>
      </c>
      <c r="E37" s="100" t="s">
        <v>14</v>
      </c>
      <c r="F37" s="112" t="e">
        <f t="shared" si="1"/>
        <v>#VALUE!</v>
      </c>
      <c r="G37" s="109" t="e">
        <f t="shared" si="1"/>
        <v>#VALUE!</v>
      </c>
      <c r="H37" s="109" t="e">
        <f t="shared" si="1"/>
        <v>#VALUE!</v>
      </c>
      <c r="I37" s="110" t="e">
        <f t="shared" si="1"/>
        <v>#VALUE!</v>
      </c>
      <c r="J37" s="110" t="e">
        <f t="shared" si="1"/>
        <v>#VALUE!</v>
      </c>
      <c r="K37" s="110" t="e">
        <f t="shared" si="1"/>
        <v>#VALUE!</v>
      </c>
      <c r="L37" s="94"/>
    </row>
    <row r="38" spans="1:12" ht="16.2" hidden="1" thickBot="1">
      <c r="A38" s="104"/>
      <c r="B38" s="105"/>
      <c r="C38" s="106"/>
      <c r="D38" s="111" t="s">
        <v>45</v>
      </c>
      <c r="E38" s="63" t="s">
        <v>14</v>
      </c>
      <c r="F38" s="112" t="e">
        <f t="shared" si="1"/>
        <v>#VALUE!</v>
      </c>
      <c r="G38" s="109" t="e">
        <f t="shared" si="1"/>
        <v>#VALUE!</v>
      </c>
      <c r="H38" s="109" t="e">
        <f t="shared" si="1"/>
        <v>#VALUE!</v>
      </c>
      <c r="I38" s="110" t="e">
        <f t="shared" si="1"/>
        <v>#VALUE!</v>
      </c>
      <c r="J38" s="110" t="e">
        <f t="shared" si="1"/>
        <v>#VALUE!</v>
      </c>
      <c r="K38" s="110" t="e">
        <f t="shared" si="1"/>
        <v>#VALUE!</v>
      </c>
      <c r="L38" s="94"/>
    </row>
    <row r="39" spans="1:12" ht="16.2" hidden="1" thickBot="1">
      <c r="A39" s="104"/>
      <c r="B39" s="105"/>
      <c r="C39" s="106"/>
      <c r="D39" s="111" t="s">
        <v>45</v>
      </c>
      <c r="E39" s="97" t="s">
        <v>14</v>
      </c>
      <c r="F39" s="112" t="e">
        <f t="shared" si="1"/>
        <v>#VALUE!</v>
      </c>
      <c r="G39" s="109" t="e">
        <f t="shared" si="1"/>
        <v>#VALUE!</v>
      </c>
      <c r="H39" s="109" t="e">
        <f t="shared" si="1"/>
        <v>#VALUE!</v>
      </c>
      <c r="I39" s="110" t="e">
        <f t="shared" si="1"/>
        <v>#VALUE!</v>
      </c>
      <c r="J39" s="110" t="e">
        <f t="shared" si="1"/>
        <v>#VALUE!</v>
      </c>
      <c r="K39" s="110" t="e">
        <f t="shared" si="1"/>
        <v>#VALUE!</v>
      </c>
      <c r="L39" s="94"/>
    </row>
    <row r="40" spans="1:12" ht="16.2" hidden="1" thickBot="1">
      <c r="A40" s="104"/>
      <c r="B40" s="105"/>
      <c r="C40" s="106"/>
      <c r="D40" s="111" t="s">
        <v>45</v>
      </c>
      <c r="E40" s="97" t="s">
        <v>14</v>
      </c>
      <c r="F40" s="112" t="e">
        <f t="shared" si="1"/>
        <v>#VALUE!</v>
      </c>
      <c r="G40" s="109" t="e">
        <f t="shared" si="1"/>
        <v>#VALUE!</v>
      </c>
      <c r="H40" s="109" t="e">
        <f t="shared" si="1"/>
        <v>#VALUE!</v>
      </c>
      <c r="I40" s="110" t="e">
        <f t="shared" si="1"/>
        <v>#VALUE!</v>
      </c>
      <c r="J40" s="110" t="e">
        <f t="shared" si="1"/>
        <v>#VALUE!</v>
      </c>
      <c r="K40" s="110" t="e">
        <f t="shared" si="1"/>
        <v>#VALUE!</v>
      </c>
      <c r="L40" s="94"/>
    </row>
    <row r="41" spans="1:12" ht="16.2" hidden="1" thickBot="1">
      <c r="A41" s="104"/>
      <c r="B41" s="105"/>
      <c r="C41" s="106"/>
      <c r="D41" s="113" t="s">
        <v>45</v>
      </c>
      <c r="E41" s="114" t="s">
        <v>14</v>
      </c>
      <c r="F41" s="115" t="e">
        <f t="shared" si="1"/>
        <v>#VALUE!</v>
      </c>
      <c r="G41" s="109" t="e">
        <f t="shared" si="1"/>
        <v>#VALUE!</v>
      </c>
      <c r="H41" s="109" t="e">
        <f t="shared" si="1"/>
        <v>#VALUE!</v>
      </c>
      <c r="I41" s="110" t="e">
        <f t="shared" si="1"/>
        <v>#VALUE!</v>
      </c>
      <c r="J41" s="110" t="e">
        <f t="shared" si="1"/>
        <v>#VALUE!</v>
      </c>
      <c r="K41" s="110" t="e">
        <f t="shared" si="1"/>
        <v>#VALUE!</v>
      </c>
      <c r="L41" s="94"/>
    </row>
    <row r="42" spans="1:12" ht="16.2" thickBot="1">
      <c r="B42" s="116"/>
      <c r="C42" s="117"/>
      <c r="D42" s="118" t="s">
        <v>46</v>
      </c>
      <c r="E42" s="119"/>
      <c r="F42" s="120">
        <f t="shared" ref="F42:K42" si="2">COUNT(F24:F32)</f>
        <v>0</v>
      </c>
      <c r="G42" s="121">
        <f t="shared" si="2"/>
        <v>0</v>
      </c>
      <c r="H42" s="121">
        <f t="shared" si="2"/>
        <v>0</v>
      </c>
      <c r="I42" s="122">
        <f t="shared" si="2"/>
        <v>0</v>
      </c>
      <c r="J42" s="122">
        <f t="shared" si="2"/>
        <v>0</v>
      </c>
      <c r="K42" s="122">
        <f t="shared" si="2"/>
        <v>0</v>
      </c>
      <c r="L42" s="40"/>
    </row>
    <row r="43" spans="1:12" ht="16.2" thickBot="1">
      <c r="C43" s="117"/>
      <c r="D43" s="123" t="s">
        <v>35</v>
      </c>
      <c r="E43" s="124" t="s">
        <v>14</v>
      </c>
      <c r="F43" s="125" t="str">
        <f t="shared" ref="F43:K43" si="3">IF(F42=0,"-",SUM(F24:F32)/F42)</f>
        <v>-</v>
      </c>
      <c r="G43" s="126" t="str">
        <f t="shared" si="3"/>
        <v>-</v>
      </c>
      <c r="H43" s="126" t="str">
        <f t="shared" si="3"/>
        <v>-</v>
      </c>
      <c r="I43" s="127" t="str">
        <f t="shared" si="3"/>
        <v>-</v>
      </c>
      <c r="J43" s="127" t="str">
        <f t="shared" si="3"/>
        <v>-</v>
      </c>
      <c r="K43" s="127" t="str">
        <f t="shared" si="3"/>
        <v>-</v>
      </c>
      <c r="L43" s="128"/>
    </row>
    <row r="44" spans="1:12" ht="16.2" thickBot="1">
      <c r="D44" s="23"/>
      <c r="E44" s="24"/>
      <c r="F44" s="25"/>
      <c r="G44" s="25"/>
      <c r="H44" s="26"/>
      <c r="I44" s="26"/>
      <c r="J44" s="26"/>
      <c r="K44" s="27"/>
    </row>
    <row r="45" spans="1:12">
      <c r="B45" s="116"/>
      <c r="C45" s="116"/>
      <c r="D45" s="129" t="s">
        <v>36</v>
      </c>
      <c r="E45" s="130" t="s">
        <v>14</v>
      </c>
      <c r="F45" s="131" t="str">
        <f t="shared" ref="F45:K45" si="4">IFERROR(F14+F43+F22,"-")</f>
        <v>-</v>
      </c>
      <c r="G45" s="132" t="str">
        <f t="shared" si="4"/>
        <v>-</v>
      </c>
      <c r="H45" s="132" t="str">
        <f t="shared" si="4"/>
        <v>-</v>
      </c>
      <c r="I45" s="132" t="str">
        <f t="shared" si="4"/>
        <v>-</v>
      </c>
      <c r="J45" s="132" t="str">
        <f t="shared" si="4"/>
        <v>-</v>
      </c>
      <c r="K45" s="132" t="str">
        <f t="shared" si="4"/>
        <v>-</v>
      </c>
      <c r="L45" s="133"/>
    </row>
    <row r="46" spans="1:12" ht="16.2" thickBot="1">
      <c r="B46" s="116"/>
      <c r="C46" s="116"/>
      <c r="D46" s="134" t="s">
        <v>37</v>
      </c>
      <c r="E46" s="114" t="s">
        <v>14</v>
      </c>
      <c r="F46" s="135" t="str">
        <f>IFERROR(F45-200000,"-")</f>
        <v>-</v>
      </c>
      <c r="G46" s="136" t="str">
        <f>IFERROR(G45-500000,"-")</f>
        <v>-</v>
      </c>
      <c r="H46" s="136" t="str">
        <f>IFERROR(H45-1000000,"-")</f>
        <v>-</v>
      </c>
      <c r="I46" s="136" t="str">
        <f>IFERROR(I45-2000000,"-")</f>
        <v>-</v>
      </c>
      <c r="J46" s="136" t="str">
        <f>IFERROR(J45-5000000,"-")</f>
        <v>-</v>
      </c>
      <c r="K46" s="136" t="str">
        <f>IFERROR(K45-10000000,"-")</f>
        <v>-</v>
      </c>
      <c r="L46" s="133"/>
    </row>
    <row r="47" spans="1:12" s="3" customFormat="1" thickBot="1">
      <c r="B47" s="137"/>
      <c r="C47" s="137"/>
      <c r="D47" s="186"/>
      <c r="E47" s="181"/>
      <c r="F47" s="181"/>
      <c r="G47" s="181"/>
      <c r="H47" s="181"/>
      <c r="I47" s="181"/>
      <c r="J47" s="181"/>
      <c r="K47" s="182"/>
    </row>
    <row r="48" spans="1:12">
      <c r="B48" s="116"/>
      <c r="C48" s="116"/>
      <c r="D48" s="138" t="s">
        <v>38</v>
      </c>
      <c r="E48" s="139" t="s">
        <v>14</v>
      </c>
      <c r="F48" s="140">
        <v>0.8</v>
      </c>
      <c r="G48" s="140">
        <v>0.8</v>
      </c>
      <c r="H48" s="140">
        <v>0.8</v>
      </c>
      <c r="I48" s="140">
        <v>0.8</v>
      </c>
      <c r="J48" s="140">
        <v>0.8</v>
      </c>
      <c r="K48" s="140">
        <v>0.8</v>
      </c>
      <c r="L48" s="128"/>
    </row>
    <row r="49" spans="1:12">
      <c r="B49" s="116"/>
      <c r="C49" s="117"/>
      <c r="D49" s="141" t="s">
        <v>39</v>
      </c>
      <c r="E49" s="142" t="s">
        <v>14</v>
      </c>
      <c r="F49" s="143" t="str">
        <f ca="1">IF(F42&lt;=1,"-",(SUM(F$33:OFFSET(F$33,F42-1,0))/(F42-1))^0.5)</f>
        <v>-</v>
      </c>
      <c r="G49" s="144" t="str">
        <f ca="1">IF(G42&lt;=1,"-",(SUM(G$33:OFFSET(G$33,G42-1,0))/(G42-1))^0.5)</f>
        <v>-</v>
      </c>
      <c r="H49" s="144" t="str">
        <f ca="1">IF(H42&lt;=1,"-",(SUM(H$33:OFFSET(H$33,H42-1,0))/(H42-1))^0.5)</f>
        <v>-</v>
      </c>
      <c r="I49" s="144" t="str">
        <f ca="1">IF(I42&lt;=1,"-",(SUM(I$33:OFFSET(I$33,I42-1,0))/(I42-1))^0.5)</f>
        <v>-</v>
      </c>
      <c r="J49" s="144" t="str">
        <f ca="1">IF(J42&lt;=1,"-",(SUM(J$33:OFFSET(J$33,J42-1,0))/(J42-1))^0.5)</f>
        <v>-</v>
      </c>
      <c r="K49" s="145" t="str">
        <f ca="1">IF(K42&lt;=1,"-",(SUM(K$33:OFFSET(K$33,K42-1,0))/(K42-1))^0.5)</f>
        <v>-</v>
      </c>
      <c r="L49" s="128"/>
    </row>
    <row r="50" spans="1:12" ht="31.2">
      <c r="A50" s="146"/>
      <c r="C50" s="116"/>
      <c r="D50" s="147" t="s">
        <v>67</v>
      </c>
      <c r="E50" s="142" t="s">
        <v>14</v>
      </c>
      <c r="F50" s="143" t="str">
        <f t="shared" ref="F50:K50" si="5">IFERROR(IF(F42&lt;3,F48/SQRT(F42),F49/SQRT(F42)),"-")</f>
        <v>-</v>
      </c>
      <c r="G50" s="144" t="str">
        <f t="shared" si="5"/>
        <v>-</v>
      </c>
      <c r="H50" s="144" t="str">
        <f t="shared" si="5"/>
        <v>-</v>
      </c>
      <c r="I50" s="148" t="str">
        <f t="shared" si="5"/>
        <v>-</v>
      </c>
      <c r="J50" s="149" t="str">
        <f t="shared" si="5"/>
        <v>-</v>
      </c>
      <c r="K50" s="150" t="str">
        <f t="shared" si="5"/>
        <v>-</v>
      </c>
      <c r="L50" s="128"/>
    </row>
    <row r="51" spans="1:12" ht="16.2" thickBot="1">
      <c r="B51" s="116"/>
      <c r="C51" s="116"/>
      <c r="D51" s="151" t="s">
        <v>68</v>
      </c>
      <c r="E51" s="152" t="s">
        <v>14</v>
      </c>
      <c r="F51" s="153">
        <f t="shared" ref="F51:K51" si="6">SQRT(POWER(F16/2,2)+POWER(F17,2))</f>
        <v>0</v>
      </c>
      <c r="G51" s="154">
        <f t="shared" si="6"/>
        <v>0</v>
      </c>
      <c r="H51" s="154">
        <f t="shared" si="6"/>
        <v>0</v>
      </c>
      <c r="I51" s="154">
        <f t="shared" si="6"/>
        <v>0</v>
      </c>
      <c r="J51" s="155">
        <f t="shared" si="6"/>
        <v>0</v>
      </c>
      <c r="K51" s="156">
        <f t="shared" si="6"/>
        <v>0</v>
      </c>
      <c r="L51" s="128"/>
    </row>
    <row r="52" spans="1:12" ht="31.8" thickBot="1">
      <c r="B52" s="116"/>
      <c r="C52" s="116"/>
      <c r="D52" s="157" t="s">
        <v>69</v>
      </c>
      <c r="E52" s="158" t="s">
        <v>14</v>
      </c>
      <c r="F52" s="159" t="str">
        <f>IFERROR(F14*SQRT(POWER((F18-F20)/F18/F20*F12,2)+POWER((F11-1.2),2)*(POWER(F21,2)/POWER(F20,4)+POWER(F19,2)/POWER(F18,4))),"-")</f>
        <v>-</v>
      </c>
      <c r="G52" s="160" t="str">
        <f t="shared" ref="G52:K52" si="7">IFERROR(G14*SQRT(POWER((G18-G20)/G18/G20*G12,2)+POWER((G11-1.2),2)*(POWER(G21,2)/POWER(G20,4)+POWER(G19,2)/POWER(G18,4))),"-")</f>
        <v>-</v>
      </c>
      <c r="H52" s="160" t="str">
        <f t="shared" si="7"/>
        <v>-</v>
      </c>
      <c r="I52" s="160" t="str">
        <f t="shared" si="7"/>
        <v>-</v>
      </c>
      <c r="J52" s="160" t="str">
        <f t="shared" si="7"/>
        <v>-</v>
      </c>
      <c r="K52" s="161" t="str">
        <f t="shared" si="7"/>
        <v>-</v>
      </c>
      <c r="L52" s="162"/>
    </row>
    <row r="53" spans="1:12" ht="31.8" thickBot="1">
      <c r="B53" s="116"/>
      <c r="D53" s="157" t="s">
        <v>70</v>
      </c>
      <c r="E53" s="124" t="s">
        <v>14</v>
      </c>
      <c r="F53" s="163">
        <f>IFERROR(SQRT(POWER(0.41,2)),"-")</f>
        <v>0.41</v>
      </c>
      <c r="G53" s="163">
        <f t="shared" ref="G53:K53" si="8">IFERROR(SQRT(POWER(0.41,2)),"-")</f>
        <v>0.41</v>
      </c>
      <c r="H53" s="163">
        <f t="shared" si="8"/>
        <v>0.41</v>
      </c>
      <c r="I53" s="163">
        <f t="shared" si="8"/>
        <v>0.41</v>
      </c>
      <c r="J53" s="163">
        <f t="shared" si="8"/>
        <v>0.41</v>
      </c>
      <c r="K53" s="163">
        <f t="shared" si="8"/>
        <v>0.41</v>
      </c>
      <c r="L53" s="128"/>
    </row>
    <row r="54" spans="1:12" ht="31.8" thickBot="1">
      <c r="B54" s="116"/>
      <c r="C54" s="116"/>
      <c r="D54" s="164" t="s">
        <v>40</v>
      </c>
      <c r="E54" s="165" t="s">
        <v>14</v>
      </c>
      <c r="F54" s="166" t="str">
        <f t="shared" ref="F54:K54" si="9">IFERROR(2*SQRT(POWER(F50,2)+POWER(F51,2)+POWER(F52,2)+POWER(F53,2)),"-")</f>
        <v>-</v>
      </c>
      <c r="G54" s="167" t="str">
        <f t="shared" si="9"/>
        <v>-</v>
      </c>
      <c r="H54" s="167" t="str">
        <f t="shared" si="9"/>
        <v>-</v>
      </c>
      <c r="I54" s="166" t="str">
        <f t="shared" si="9"/>
        <v>-</v>
      </c>
      <c r="J54" s="168" t="str">
        <f t="shared" si="9"/>
        <v>-</v>
      </c>
      <c r="K54" s="169" t="str">
        <f t="shared" si="9"/>
        <v>-</v>
      </c>
      <c r="L54" s="128"/>
    </row>
    <row r="55" spans="1:12">
      <c r="B55" s="2"/>
      <c r="C55" s="2"/>
      <c r="I55" s="171"/>
      <c r="J55" s="171"/>
    </row>
  </sheetData>
  <sheetProtection password="DC66" sheet="1" objects="1" scenarios="1"/>
  <mergeCells count="11">
    <mergeCell ref="M11:O11"/>
    <mergeCell ref="D1:K1"/>
    <mergeCell ref="B2:C4"/>
    <mergeCell ref="H2:K3"/>
    <mergeCell ref="F5:K5"/>
    <mergeCell ref="B8:B11"/>
    <mergeCell ref="D13:K13"/>
    <mergeCell ref="B14:B16"/>
    <mergeCell ref="D23:K23"/>
    <mergeCell ref="A24:A32"/>
    <mergeCell ref="D47:K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КМ2004</vt:lpstr>
      <vt:lpstr>КМ5004</vt:lpstr>
      <vt:lpstr>КМ10003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</dc:creator>
  <cp:lastModifiedBy>Юрий</cp:lastModifiedBy>
  <dcterms:created xsi:type="dcterms:W3CDTF">2018-07-25T11:07:45Z</dcterms:created>
  <dcterms:modified xsi:type="dcterms:W3CDTF">2019-04-22T10:27:53Z</dcterms:modified>
</cp:coreProperties>
</file>